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22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state="hidden" r:id="rId11"/>
    <sheet name="（居民）工资表-2月" sheetId="15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  <externalReference r:id="rId19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'（居民）工资表-11月'!$A$3:$AT$18</definedName>
    <definedName name="_xlnm._FilterDatabase" localSheetId="10" hidden="1">'（居民）工资表-12月'!$A$3:$AT$18</definedName>
    <definedName name="_xlnm._FilterDatabase" localSheetId="11" hidden="1">'（居民）工资表-2月'!$A$3:$AT$19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'（居民）工资表-11月'!$A$1:$AT$24</definedName>
    <definedName name="_xlnm.Print_Area" localSheetId="10">'（居民）工资表-12月'!$A$1:$AT$24</definedName>
    <definedName name="_xlnm.Print_Area" localSheetId="9">'（居民）工资表-1月'!$A$1:$AT$25</definedName>
    <definedName name="_xlnm.Print_Area" localSheetId="11">'（居民）工资表-2月'!$A$1:$AT$24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<sst xmlns="http://schemas.openxmlformats.org/spreadsheetml/2006/main" count="2055" uniqueCount="238">
  <si>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</si>
  <si>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</si>
  <si>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</si>
  <si>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</si>
  <si>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</si>
  <si>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</si>
  <si>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</si>
  <si>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</si>
  <si>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</si>
  <si>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</si>
  <si>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</si>
  <si>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</si>
  <si>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</si>
  <si>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</si>
  <si>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</si>
  <si>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</si>
  <si>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</si>
  <si>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</si>
  <si>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</si>
  <si>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</si>
  <si>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</si>
  <si>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</si>
  <si>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</si>
  <si>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</si>
  <si>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</si>
  <si>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</si>
  <si>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</si>
  <si>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</si>
  <si>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</si>
  <si>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</si>
  <si>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</si>
  <si>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</si>
  <si>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</si>
  <si>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</si>
  <si>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</si>
  <si>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</si>
  <si>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</si>
  <si>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</si>
  <si>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</si>
  <si>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</si>
  <si>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</si>
  <si>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</si>
  <si>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</si>
  <si>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</si>
  <si>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</si>
  <si>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</si>
  <si>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</si>
  <si>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</si>
  <si>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</si>
  <si>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</si>
  <si>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</si>
  <si>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</si>
  <si>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</si>
  <si>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</si>
  <si>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</si>
  <si>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</si>
  <si>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</si>
  <si>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</si>
  <si>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</si>
  <si>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</si>
  <si>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</si>
  <si>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</si>
  <si>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</si>
  <si>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</si>
  <si>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</si>
  <si>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</si>
  <si>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</si>
  <si>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</si>
  <si>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</si>
  <si>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根据贵公司与我公司所签订的服务协议，请贵公司在2025年2月8日之前按照下列表格内容支付相关款项.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</si>
  <si>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</si>
  <si>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</si>
  <si>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</si>
  <si>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</si>
  <si>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</si>
  <si>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</si>
  <si>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</si>
  <si>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</si>
  <si>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</si>
  <si>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</si>
  <si>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</si>
  <si>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</si>
  <si>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</si>
  <si>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</si>
  <si>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</si>
  <si>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</si>
  <si>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</si>
  <si>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</si>
  <si>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</si>
  <si>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</si>
  <si>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</si>
  <si>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</si>
  <si>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</si>
  <si>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</si>
  <si>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</si>
  <si>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</si>
  <si>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</si>
  <si>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</si>
  <si>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</si>
  <si>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</si>
  <si>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</si>
  <si>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</si>
  <si>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</si>
  <si>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</si>
  <si>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</si>
  <si>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</si>
  <si>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</si>
  <si>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</si>
  <si>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</si>
  <si>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</si>
  <si>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</si>
  <si>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</si>
  <si>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</si>
  <si>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</si>
  <si>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</si>
  <si>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</si>
  <si>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</si>
  <si>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</si>
  <si>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</si>
  <si>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</si>
  <si>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</si>
  <si>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</si>
  <si>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</si>
  <si>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</si>
  <si>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</si>
  <si>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</si>
  <si>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</si>
  <si>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</si>
  <si>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</si>
  <si>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</si>
  <si>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</si>
  <si>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</si>
  <si>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</si>
  <si>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</si>
  <si>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</si>
  <si>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</si>
  <si>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</si>
  <si>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</si>
  <si>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</si>
  <si>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</si>
  <si>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</si>
  <si>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</si>
  <si>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</si>
  <si>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</si>
  <si>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</si>
  <si>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</si>
  <si>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</si>
  <si>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</si>
  <si>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</si>
  <si>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</si>
  <si>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</si>
  <si>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</si>
  <si>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</si>
  <si>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</si>
  <si>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</si>
  <si>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</si>
  <si>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</si>
  <si>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</si>
  <si>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</si>
  <si>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</si>
  <si>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</si>
  <si>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</si>
  <si>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</si>
  <si>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</si>
  <si>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</si>
  <si>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</si>
  <si>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</si>
  <si>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</si>
  <si>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</si>
  <si>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</si>
  <si>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</si>
  <si>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</si>
  <si>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</si>
  <si>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</si>
  <si>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</si>
  <si>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</si>
  <si>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</si>
  <si>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</si>
  <si>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</si>
  <si>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</si>
  <si>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</si>
  <si>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</si>
  <si>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</si>
  <si>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</si>
  <si>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</si>
  <si>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</si>
  <si>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</si>
  <si>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</si>
  <si>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</si>
  <si>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</si>
  <si>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</si>
  <si>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</si>
  <si>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</si>
  <si>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</si>
  <si>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</si>
  <si>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</si>
  <si>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</si>
  <si>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</si>
  <si>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</si>
  <si>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</si>
  <si>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</si>
  <si>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</si>
  <si>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</si>
  <si>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</si>
  <si>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</si>
  <si>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</si>
  <si>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</si>
  <si>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</si>
  <si>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残障金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</si>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</sst>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12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 t="str">
            <v>创联/易才/天津代缴</v>
          </cell>
          <cell r="D2">
            <v>4447.97</v>
          </cell>
          <cell r="E2">
            <v>401.04</v>
          </cell>
          <cell r="F2">
            <v>25.07</v>
          </cell>
        </row>
        <row r="3">
          <cell r="B3" t="str">
            <v>赵亮</v>
          </cell>
          <cell r="C3" t="str">
            <v>创联/易才/四平</v>
          </cell>
          <cell r="D3">
            <v>8000</v>
          </cell>
          <cell r="E3">
            <v>344.57</v>
          </cell>
          <cell r="F3">
            <v>12.92</v>
          </cell>
        </row>
        <row r="4">
          <cell r="B4" t="str">
            <v>梁敏霞</v>
          </cell>
          <cell r="C4" t="str">
            <v>创联/易才/广州</v>
          </cell>
          <cell r="D4">
            <v>6100</v>
          </cell>
          <cell r="E4">
            <v>422.72</v>
          </cell>
          <cell r="F4">
            <v>4.6</v>
          </cell>
        </row>
        <row r="5">
          <cell r="B5" t="str">
            <v>徐明龙</v>
          </cell>
          <cell r="C5" t="str">
            <v>创联/湖南（蚌埠）易才</v>
          </cell>
          <cell r="D5">
            <v>9000</v>
          </cell>
          <cell r="E5">
            <v>338.16</v>
          </cell>
          <cell r="F5">
            <v>21.14</v>
          </cell>
        </row>
        <row r="6">
          <cell r="B6" t="str">
            <v>陈佳文</v>
          </cell>
          <cell r="C6" t="str">
            <v>创联/湖南（阜阳）易才</v>
          </cell>
          <cell r="D6">
            <v>10500</v>
          </cell>
          <cell r="E6">
            <v>338.16</v>
          </cell>
          <cell r="F6">
            <v>21.14</v>
          </cell>
        </row>
        <row r="7">
          <cell r="B7" t="str">
            <v>龙治旺</v>
          </cell>
          <cell r="C7" t="str">
            <v>创联/湖南（常德）易才</v>
          </cell>
          <cell r="D7">
            <v>6500</v>
          </cell>
          <cell r="E7">
            <v>322.16</v>
          </cell>
          <cell r="F7">
            <v>12.08</v>
          </cell>
        </row>
        <row r="8">
          <cell r="B8" t="str">
            <v>冯玉</v>
          </cell>
          <cell r="C8" t="str">
            <v>创联/易才/上海</v>
          </cell>
          <cell r="D8">
            <v>30060</v>
          </cell>
          <cell r="E8">
            <v>590.72</v>
          </cell>
          <cell r="F8">
            <v>36.92</v>
          </cell>
        </row>
        <row r="9">
          <cell r="B9" t="str">
            <v>汤祥文</v>
          </cell>
          <cell r="C9" t="str">
            <v>创联/湖南（芜湖）易才</v>
          </cell>
          <cell r="D9">
            <v>9000</v>
          </cell>
          <cell r="E9">
            <v>338.16</v>
          </cell>
          <cell r="F9">
            <v>21.14</v>
          </cell>
        </row>
        <row r="10">
          <cell r="B10" t="str">
            <v>杨旭</v>
          </cell>
          <cell r="C10" t="str">
            <v>创联/湖南（阜阳）易才</v>
          </cell>
          <cell r="D10">
            <v>7500</v>
          </cell>
          <cell r="E10">
            <v>338.16</v>
          </cell>
          <cell r="F10">
            <v>21.14</v>
          </cell>
        </row>
        <row r="11">
          <cell r="B11" t="str">
            <v>任志伟</v>
          </cell>
          <cell r="C11" t="str">
            <v>创联/湖南（阜阳）易才</v>
          </cell>
          <cell r="D11">
            <v>8000</v>
          </cell>
          <cell r="E11">
            <v>338.16</v>
          </cell>
          <cell r="F11">
            <v>21.14</v>
          </cell>
        </row>
        <row r="12">
          <cell r="B12" t="str">
            <v>张莉</v>
          </cell>
          <cell r="C12" t="str">
            <v>创联/湖南（合肥）易才</v>
          </cell>
          <cell r="D12">
            <v>6000</v>
          </cell>
          <cell r="E12">
            <v>338.16</v>
          </cell>
          <cell r="F12">
            <v>21.14</v>
          </cell>
        </row>
        <row r="13">
          <cell r="B13" t="str">
            <v>倪绍帅</v>
          </cell>
          <cell r="C13" t="str">
            <v>创联/易才/蚌埠</v>
          </cell>
          <cell r="D13">
            <v>10000</v>
          </cell>
          <cell r="E13">
            <v>338.16</v>
          </cell>
          <cell r="F13">
            <v>21.14</v>
          </cell>
        </row>
        <row r="14">
          <cell r="B14" t="str">
            <v>吕阳</v>
          </cell>
          <cell r="C14" t="str">
            <v>创联/易才/武汉</v>
          </cell>
          <cell r="D14">
            <v>7600</v>
          </cell>
          <cell r="E14">
            <v>337.92</v>
          </cell>
          <cell r="F14">
            <v>12.67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E10" sqref="E10:G10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113961.14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113961.14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113961.14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'（居民）工资表-2月'!E23</f>
        <v>113961.14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113961.14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113961.14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113961.14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48000</v>
      </c>
      <c r="T4" s="91">
        <f>5000+IFERROR(VLOOKUP($E:$E,'（居民）工资表-6月'!$E:$T,16,0),0)</f>
        <v>30000</v>
      </c>
      <c r="U4" s="91">
        <f>Q4+IFERROR(VLOOKUP($E:$E,'（居民）工资表-6月'!$E:$U,17,0),0)</f>
        <v>3564.53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-2364.53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360.73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35460</v>
      </c>
      <c r="T5" s="91">
        <f>5000+IFERROR(VLOOKUP($E:$E,'（居民）工资表-6月'!$E:$T,16,0),0)</f>
        <v>30000</v>
      </c>
      <c r="U5" s="91">
        <f>Q5+IFERROR(VLOOKUP($E:$E,'（居民）工资表-6月'!$E:$U,17,0),0)</f>
        <v>4124.88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-5664.88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26.92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180360</v>
      </c>
      <c r="T6" s="91">
        <f>5000+IFERROR(VLOOKUP($E:$E,'（居民）工资表-6月'!$E:$T,16,0),0)</f>
        <v>30000</v>
      </c>
      <c r="U6" s="91">
        <f>Q6+IFERROR(VLOOKUP($E:$E,'（居民）工资表-6月'!$E:$U,17,0),0)</f>
        <v>5706.07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134153.93</v>
      </c>
      <c r="AE6" s="96">
        <f>ROUND(MAX((AD6)*{0.03;0.1;0.2;0.25;0.3;0.35;0.45}-{0;2520;16920;31920;52920;85920;181920},0),2)</f>
        <v>10895.39</v>
      </c>
      <c r="AF6" s="97">
        <f>IFERROR(VLOOKUP(E:E,'（居民）工资表-6月'!E:AF,28,0)+VLOOKUP(E:E,'（居民）工资表-6月'!E:AG,29,0),0)</f>
        <v>9534.25</v>
      </c>
      <c r="AG6" s="97">
        <f>IF((AE6-AF6)&lt;0,0,AE6-AF6)</f>
        <v>1361.14</v>
      </c>
      <c r="AH6" s="107">
        <f>ROUND(IF((L6-Q6-AG6)&lt;0,0,(L6-Q6-AG6)),2)</f>
        <v>27750.31</v>
      </c>
      <c r="AI6" s="108"/>
      <c r="AJ6" s="107">
        <f>AH6+AI6</f>
        <v>27750.31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54000</v>
      </c>
      <c r="T7" s="91">
        <f>5000+IFERROR(VLOOKUP($E:$E,'（居民）工资表-6月'!$E:$T,16,0),0)</f>
        <v>30000</v>
      </c>
      <c r="U7" s="91">
        <f>Q7+IFERROR(VLOOKUP($E:$E,'（居民）工资表-6月'!$E:$U,17,0),0)</f>
        <v>3188.55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15811.45</v>
      </c>
      <c r="AE7" s="96">
        <f>ROUND(MAX((AD7)*{0.03;0.1;0.2;0.25;0.3;0.35;0.45}-{0;2520;16920;31920;52920;85920;181920},0),2)</f>
        <v>474.34</v>
      </c>
      <c r="AF7" s="97">
        <f>IFERROR(VLOOKUP(E:E,'（居民）工资表-6月'!E:AF,28,0)+VLOOKUP(E:E,'（居民）工资表-6月'!E:AG,29,0),0)</f>
        <v>460.17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65000</v>
      </c>
      <c r="T8" s="91">
        <f>5000+IFERROR(VLOOKUP($E:$E,'（居民）工资表-6月'!$E:$T,16,0),0)</f>
        <v>30000</v>
      </c>
      <c r="U8" s="91">
        <f>Q8+IFERROR(VLOOKUP($E:$E,'（居民）工资表-6月'!$E:$U,17,0),0)</f>
        <v>4653.84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30346.16</v>
      </c>
      <c r="AE8" s="96">
        <f>ROUND(MAX((AD8)*{0.03;0.1;0.2;0.25;0.3;0.35;0.45}-{0;2520;16920;31920;52920;85920;181920},0),2)</f>
        <v>910.38</v>
      </c>
      <c r="AF8" s="97">
        <f>IFERROR(VLOOKUP(E:E,'（居民）工资表-6月'!E:AF,28,0)+VLOOKUP(E:E,'（居民）工资表-6月'!E:AG,29,0),0)</f>
        <v>708.54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39000</v>
      </c>
      <c r="T9" s="91">
        <f>5000+IFERROR(VLOOKUP($E:$E,'（居民）工资表-6月'!$E:$T,16,0),0)</f>
        <v>30000</v>
      </c>
      <c r="U9" s="91">
        <f>Q9+IFERROR(VLOOKUP($E:$E,'（居民）工资表-6月'!$E:$U,17,0),0)</f>
        <v>3163.78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5836.22</v>
      </c>
      <c r="AE9" s="96">
        <f>ROUND(MAX((AD9)*{0.03;0.1;0.2;0.25;0.3;0.35;0.45}-{0;2520;16920;31920;52920;85920;181920},0),2)</f>
        <v>175.09</v>
      </c>
      <c r="AF9" s="97">
        <f>IFERROR(VLOOKUP(E:E,'（居民）工资表-6月'!E:AF,28,0)+VLOOKUP(E:E,'（居民）工资表-6月'!E:AG,29,0),0)</f>
        <v>145.89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27052.1</v>
      </c>
      <c r="T10" s="91">
        <f>5000+IFERROR(VLOOKUP($E:$E,'（居民）工资表-6月'!$E:$T,16,0),0)</f>
        <v>30000</v>
      </c>
      <c r="U10" s="91">
        <f>Q10+IFERROR(VLOOKUP($E:$E,'（居民）工资表-6月'!$E:$U,17,0),0)</f>
        <v>3813.67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-6761.57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52500</v>
      </c>
      <c r="T11" s="91">
        <f>5000+IFERROR(VLOOKUP($E:$E,'（居民）工资表-6月'!$E:$T,16,0),0)</f>
        <v>30000</v>
      </c>
      <c r="U11" s="91">
        <f>Q11+IFERROR(VLOOKUP($E:$E,'（居民）工资表-6月'!$E:$U,17,0),0)</f>
        <v>3375.84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19124.16</v>
      </c>
      <c r="AE11" s="96">
        <f>ROUND(MAX((AD11)*{0.03;0.1;0.2;0.25;0.3;0.35;0.45}-{0;2520;16920;31920;52920;85920;181920},0),2)</f>
        <v>573.72</v>
      </c>
      <c r="AF11" s="97">
        <f>IFERROR(VLOOKUP(E:E,'（居民）工资表-6月'!E:AF,28,0)+VLOOKUP(E:E,'（居民）工资表-6月'!E:AG,29,0),0)</f>
        <v>455.49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43500</v>
      </c>
      <c r="T12" s="91">
        <f>5000+IFERROR(VLOOKUP($E:$E,'（居民）工资表-6月'!$E:$T,16,0),0)</f>
        <v>30000</v>
      </c>
      <c r="U12" s="91">
        <f>Q12+IFERROR(VLOOKUP($E:$E,'（居民）工资表-6月'!$E:$U,17,0),0)</f>
        <v>4653.84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8846.16</v>
      </c>
      <c r="AE12" s="96">
        <f>ROUND(MAX((AD12)*{0.03;0.1;0.2;0.25;0.3;0.35;0.45}-{0;2520;16920;31920;52920;85920;181920},0),2)</f>
        <v>265.38</v>
      </c>
      <c r="AF12" s="97">
        <f>IFERROR(VLOOKUP(E:E,'（居民）工资表-6月'!E:AF,28,0)+VLOOKUP(E:E,'（居民）工资表-6月'!E:AG,29,0),0)</f>
        <v>198.54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45000</v>
      </c>
      <c r="T13" s="91">
        <f>5000+IFERROR(VLOOKUP($E:$E,'（居民）工资表-6月'!$E:$T,16,0),0)</f>
        <v>30000</v>
      </c>
      <c r="U13" s="91">
        <f>Q13+IFERROR(VLOOKUP($E:$E,'（居民）工资表-6月'!$E:$U,17,0),0)</f>
        <v>4653.84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10346.16</v>
      </c>
      <c r="AE13" s="96">
        <f>ROUND(MAX((AD13)*{0.03;0.1;0.2;0.25;0.3;0.35;0.45}-{0;2520;16920;31920;52920;85920;181920},0),2)</f>
        <v>310.38</v>
      </c>
      <c r="AF13" s="97">
        <f>IFERROR(VLOOKUP(E:E,'（居民）工资表-6月'!E:AF,28,0)+VLOOKUP(E:E,'（居民）工资表-6月'!E:AG,29,0),0)</f>
        <v>213.54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35600</v>
      </c>
      <c r="T14" s="91">
        <f>5000+IFERROR(VLOOKUP($E:$E,'（居民）工资表-6月'!$E:$T,16,0),0)</f>
        <v>25000</v>
      </c>
      <c r="U14" s="91">
        <f>Q14+IFERROR(VLOOKUP($E:$E,'（居民）工资表-6月'!$E:$U,17,0),0)</f>
        <v>2795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7805</v>
      </c>
      <c r="AE14" s="96">
        <f>ROUND(MAX((AD14)*{0.03;0.1;0.2;0.25;0.3;0.35;0.45}-{0;2520;16920;31920;52920;85920;181920},0),2)</f>
        <v>234.15</v>
      </c>
      <c r="AF14" s="97">
        <f>IFERROR(VLOOKUP(E:E,'（居民）工资表-6月'!E:AF,28,0)+VLOOKUP(E:E,'（居民）工资表-6月'!E:AG,29,0),0)</f>
        <v>172.92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31105.64</v>
      </c>
      <c r="T15" s="91">
        <f>5000+IFERROR(VLOOKUP($E:$E,'（居民）工资表-6月'!$E:$T,16,0),0)</f>
        <v>25000</v>
      </c>
      <c r="U15" s="91">
        <f>Q15+IFERROR(VLOOKUP($E:$E,'（居民）工资表-6月'!$E:$U,17,0),0)</f>
        <v>2638.55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3467.09</v>
      </c>
      <c r="AE15" s="96">
        <f>ROUND(MAX((AD15)*{0.03;0.1;0.2;0.25;0.3;0.35;0.45}-{0;2520;16920;31920;52920;85920;181920},0),2)</f>
        <v>104.01</v>
      </c>
      <c r="AF15" s="97">
        <f>IFERROR(VLOOKUP(E:E,'（居民）工资表-6月'!E:AF,28,0)+VLOOKUP(E:E,'（居民）工资表-6月'!E:AG,29,0),0)</f>
        <v>71.07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36000</v>
      </c>
      <c r="T16" s="91">
        <f>5000+IFERROR(VLOOKUP($E:$E,'（居民）工资表-6月'!$E:$T,16,0),0)</f>
        <v>30000</v>
      </c>
      <c r="U16" s="91">
        <f>Q16+IFERROR(VLOOKUP($E:$E,'（居民）工资表-6月'!$E:$U,17,0),0)</f>
        <v>3171.84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2828.16</v>
      </c>
      <c r="AE16" s="96">
        <f>ROUND(MAX((AD16)*{0.03;0.1;0.2;0.25;0.3;0.35;0.45}-{0;2520;16920;31920;52920;85920;181920},0),2)</f>
        <v>84.84</v>
      </c>
      <c r="AF16" s="97">
        <f>IFERROR(VLOOKUP(E:E,'（居民）工资表-6月'!E:AF,28,0)+VLOOKUP(E:E,'（居民）工资表-6月'!E:AG,29,0),0)</f>
        <v>70.59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59904.76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3188.55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26716.21</v>
      </c>
      <c r="AE17" s="96">
        <f>ROUND(MAX((AD17)*{0.03;0.1;0.2;0.25;0.3;0.35;0.45}-{0;2520;16920;31920;52920;85920;181920},0),2)</f>
        <v>801.49</v>
      </c>
      <c r="AF17" s="97">
        <f>IFERROR(VLOOKUP(E:E,'（居民）工资表-6月'!E:AF,28,0)+VLOOKUP(E:E,'（居民）工资表-6月'!E:AG,29,0),0)</f>
        <v>667.32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773232.8</v>
      </c>
      <c r="T20" s="74">
        <f t="shared" si="7"/>
        <v>430000</v>
      </c>
      <c r="U20" s="74">
        <f t="shared" si="7"/>
        <v>55455.63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248477.17</v>
      </c>
      <c r="AE20" s="74">
        <f t="shared" si="7"/>
        <v>14829.17</v>
      </c>
      <c r="AF20" s="74">
        <f t="shared" si="7"/>
        <v>13085.97</v>
      </c>
      <c r="AG20" s="74">
        <f t="shared" si="7"/>
        <v>2130.85</v>
      </c>
      <c r="AH20" s="74">
        <f t="shared" si="7"/>
        <v>130393.41</v>
      </c>
      <c r="AI20" s="74">
        <f t="shared" si="7"/>
        <v>0</v>
      </c>
      <c r="AJ20" s="74">
        <f t="shared" si="7"/>
        <v>130393.41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130393.41</v>
      </c>
      <c r="C25" s="48">
        <f>AG20</f>
        <v>2130.85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32000</v>
      </c>
      <c r="T4" s="91">
        <f>5000+IFERROR(VLOOKUP($E:$E,'（居民）工资表-4月'!$E:$T,16,0),0)</f>
        <v>20000</v>
      </c>
      <c r="U4" s="91">
        <f>Q4+IFERROR(VLOOKUP($E:$E,'（居民）工资表-4月'!$E:$U,17,0),0)</f>
        <v>2387.13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9612.87</v>
      </c>
      <c r="AE4" s="96">
        <f>ROUND(MAX((AD4)*{0.03;0.1;0.2;0.25;0.3;0.35;0.45}-{0;2520;16920;31920;52920;85920;181920},0),2)</f>
        <v>288.39</v>
      </c>
      <c r="AF4" s="97">
        <f>IFERROR(VLOOKUP(E:E,'（居民）工资表-4月'!E:AF,28,0)+VLOOKUP(E:E,'（居民）工资表-4月'!E:AG,29,0),0)</f>
        <v>216.05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23260</v>
      </c>
      <c r="T5" s="91">
        <f>5000+IFERROR(VLOOKUP($E:$E,'（居民）工资表-4月'!$E:$T,16,0),0)</f>
        <v>20000</v>
      </c>
      <c r="U5" s="91">
        <f>Q5+IFERROR(VLOOKUP($E:$E,'（居民）工资表-4月'!$E:$U,17,0),0)</f>
        <v>2800.4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459.6</v>
      </c>
      <c r="AE5" s="96">
        <f>ROUND(MAX((AD5)*{0.03;0.1;0.2;0.25;0.3;0.35;0.45}-{0;2520;16920;31920;52920;85920;181920},0),2)</f>
        <v>13.79</v>
      </c>
      <c r="AF5" s="97">
        <f>IFERROR(VLOOKUP(E:E,'（居民）工资表-4月'!E:AF,28,0)+VLOOKUP(E:E,'（居民）工资表-4月'!E:AG,29,0),0)</f>
        <v>12.66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120240</v>
      </c>
      <c r="T6" s="91">
        <f>5000+IFERROR(VLOOKUP($E:$E,'（居民）工资表-4月'!$E:$T,16,0),0)</f>
        <v>20000</v>
      </c>
      <c r="U6" s="91">
        <f>Q6+IFERROR(VLOOKUP($E:$E,'（居民）工资表-4月'!$E:$U,17,0),0)</f>
        <v>3808.97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96431.03</v>
      </c>
      <c r="AE6" s="96">
        <f>ROUND(MAX((AD6)*{0.03;0.1;0.2;0.25;0.3;0.35;0.45}-{0;2520;16920;31920;52920;85920;181920},0),2)</f>
        <v>7123.1</v>
      </c>
      <c r="AF6" s="97">
        <f>IFERROR(VLOOKUP(E:E,'（居民）工资表-4月'!E:AF,28,0)+VLOOKUP(E:E,'（居民）工资表-4月'!E:AG,29,0),0)</f>
        <v>4711.96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34000</v>
      </c>
      <c r="T7" s="91">
        <f>5000+IFERROR(VLOOKUP($E:$E,'（居民）工资表-4月'!$E:$T,16,0),0)</f>
        <v>20000</v>
      </c>
      <c r="U7" s="91">
        <f>Q7+IFERROR(VLOOKUP($E:$E,'（居民）工资表-4月'!$E:$U,17,0),0)</f>
        <v>2133.13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11866.87</v>
      </c>
      <c r="AE7" s="96">
        <f>ROUND(MAX((AD7)*{0.03;0.1;0.2;0.25;0.3;0.35;0.45}-{0;2520;16920;31920;52920;85920;181920},0),2)</f>
        <v>356.01</v>
      </c>
      <c r="AF7" s="97">
        <f>IFERROR(VLOOKUP(E:E,'（居民）工资表-4月'!E:AF,28,0)+VLOOKUP(E:E,'（居民）工资表-4月'!E:AG,29,0),0)</f>
        <v>251.84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42000</v>
      </c>
      <c r="T8" s="91">
        <f>5000+IFERROR(VLOOKUP($E:$E,'（居民）工资表-4月'!$E:$T,16,0),0)</f>
        <v>20000</v>
      </c>
      <c r="U8" s="91">
        <f>Q8+IFERROR(VLOOKUP($E:$E,'（居民）工资表-4月'!$E:$U,17,0),0)</f>
        <v>3109.84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18890.16</v>
      </c>
      <c r="AE8" s="96">
        <f>ROUND(MAX((AD8)*{0.03;0.1;0.2;0.25;0.3;0.35;0.45}-{0;2520;16920;31920;52920;85920;181920},0),2)</f>
        <v>566.7</v>
      </c>
      <c r="AF8" s="97">
        <f>IFERROR(VLOOKUP(E:E,'（居民）工资表-4月'!E:AF,28,0)+VLOOKUP(E:E,'（居民）工资表-4月'!E:AG,29,0),0)</f>
        <v>424.86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26000</v>
      </c>
      <c r="T9" s="91">
        <f>5000+IFERROR(VLOOKUP($E:$E,'（居民）工资表-4月'!$E:$T,16,0),0)</f>
        <v>20000</v>
      </c>
      <c r="U9" s="91">
        <f>Q9+IFERROR(VLOOKUP($E:$E,'（居民）工资表-4月'!$E:$U,17,0),0)</f>
        <v>2110.18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3889.82</v>
      </c>
      <c r="AE9" s="96">
        <f>ROUND(MAX((AD9)*{0.03;0.1;0.2;0.25;0.3;0.35;0.45}-{0;2520;16920;31920;52920;85920;181920},0),2)</f>
        <v>116.69</v>
      </c>
      <c r="AF9" s="97">
        <f>IFERROR(VLOOKUP(E:E,'（居民）工资表-4月'!E:AF,28,0)+VLOOKUP(E:E,'（居民）工资表-4月'!E:AG,29,0),0)</f>
        <v>87.5</v>
      </c>
      <c r="AG9" s="97">
        <f t="shared" si="8"/>
        <v>29.19</v>
      </c>
      <c r="AH9" s="107">
        <f t="shared" si="9"/>
        <v>5944.01</v>
      </c>
      <c r="AI9" s="108"/>
      <c r="AJ9" s="107">
        <f t="shared" si="13"/>
        <v>5944.01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18000.42</v>
      </c>
      <c r="T10" s="91">
        <f>5000+IFERROR(VLOOKUP($E:$E,'（居民）工资表-4月'!$E:$T,16,0),0)</f>
        <v>20000</v>
      </c>
      <c r="U10" s="91">
        <f>Q10+IFERROR(VLOOKUP($E:$E,'（居民）工资表-4月'!$E:$U,17,0),0)</f>
        <v>2553.95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-4553.53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34500</v>
      </c>
      <c r="T11" s="91">
        <f>5000+IFERROR(VLOOKUP($E:$E,'（居民）工资表-4月'!$E:$T,16,0),0)</f>
        <v>20000</v>
      </c>
      <c r="U11" s="91">
        <f>Q11+IFERROR(VLOOKUP($E:$E,'（居民）工资表-4月'!$E:$U,17,0),0)</f>
        <v>2257.84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12242.16</v>
      </c>
      <c r="AE11" s="96">
        <f>ROUND(MAX((AD11)*{0.03;0.1;0.2;0.25;0.3;0.35;0.45}-{0;2520;16920;31920;52920;85920;181920},0),2)</f>
        <v>367.26</v>
      </c>
      <c r="AF11" s="97">
        <f>IFERROR(VLOOKUP(E:E,'（居民）工资表-4月'!E:AF,28,0)+VLOOKUP(E:E,'（居民）工资表-4月'!E:AG,29,0),0)</f>
        <v>279.03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28500</v>
      </c>
      <c r="T12" s="91">
        <f>5000+IFERROR(VLOOKUP($E:$E,'（居民）工资表-4月'!$E:$T,16,0),0)</f>
        <v>20000</v>
      </c>
      <c r="U12" s="91">
        <f>Q12+IFERROR(VLOOKUP($E:$E,'（居民）工资表-4月'!$E:$U,17,0),0)</f>
        <v>3109.84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5390.16</v>
      </c>
      <c r="AE12" s="96">
        <f>ROUND(MAX((AD12)*{0.03;0.1;0.2;0.25;0.3;0.35;0.45}-{0;2520;16920;31920;52920;85920;181920},0),2)</f>
        <v>161.7</v>
      </c>
      <c r="AF12" s="97">
        <f>IFERROR(VLOOKUP(E:E,'（居民）工资表-4月'!E:AF,28,0)+VLOOKUP(E:E,'（居民）工资表-4月'!E:AG,29,0),0)</f>
        <v>124.86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29000</v>
      </c>
      <c r="T13" s="91">
        <f>5000+IFERROR(VLOOKUP($E:$E,'（居民）工资表-4月'!$E:$T,16,0),0)</f>
        <v>20000</v>
      </c>
      <c r="U13" s="91">
        <f>Q13+IFERROR(VLOOKUP($E:$E,'（居民）工资表-4月'!$E:$U,17,0),0)</f>
        <v>3109.84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5890.16</v>
      </c>
      <c r="AE13" s="96">
        <f>ROUND(MAX((AD13)*{0.03;0.1;0.2;0.25;0.3;0.35;0.45}-{0;2520;16920;31920;52920;85920;181920},0),2)</f>
        <v>176.7</v>
      </c>
      <c r="AF13" s="97">
        <f>IFERROR(VLOOKUP(E:E,'（居民）工资表-4月'!E:AF,28,0)+VLOOKUP(E:E,'（居民）工资表-4月'!E:AG,29,0),0)</f>
        <v>139.86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21000</v>
      </c>
      <c r="T14" s="91">
        <f>5000+IFERROR(VLOOKUP($E:$E,'（居民）工资表-4月'!$E:$T,16,0),0)</f>
        <v>15000</v>
      </c>
      <c r="U14" s="91">
        <f>Q14+IFERROR(VLOOKUP($E:$E,'（居民）工资表-4月'!$E:$U,17,0),0)</f>
        <v>1677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IFERROR(VLOOKUP(E:E,'（居民）工资表-4月'!E:AF,28,0)+VLOOKUP(E:E,'（居民）工资表-4月'!E:AG,29,0),0)</f>
        <v>86.46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18420</v>
      </c>
      <c r="T15" s="91">
        <f>5000+IFERROR(VLOOKUP($E:$E,'（居民）工资表-4月'!$E:$T,16,0),0)</f>
        <v>15000</v>
      </c>
      <c r="U15" s="91">
        <f>Q15+IFERROR(VLOOKUP($E:$E,'（居民）工资表-4月'!$E:$U,17,0),0)</f>
        <v>1583.13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1836.87</v>
      </c>
      <c r="AE15" s="96">
        <f>ROUND(MAX((AD15)*{0.03;0.1;0.2;0.25;0.3;0.35;0.45}-{0;2520;16920;31920;52920;85920;181920},0),2)</f>
        <v>55.11</v>
      </c>
      <c r="AF15" s="97">
        <f>IFERROR(VLOOKUP(E:E,'（居民）工资表-4月'!E:AF,28,0)+VLOOKUP(E:E,'（居民）工资表-4月'!E:AG,29,0),0)</f>
        <v>39.14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24000</v>
      </c>
      <c r="T16" s="91">
        <f>5000+IFERROR(VLOOKUP($E:$E,'（居民）工资表-4月'!$E:$T,16,0),0)</f>
        <v>20000</v>
      </c>
      <c r="U16" s="91">
        <f>Q16+IFERROR(VLOOKUP($E:$E,'（居民）工资表-4月'!$E:$U,17,0),0)</f>
        <v>2121.84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1878.16</v>
      </c>
      <c r="AE16" s="96">
        <f>ROUND(MAX((AD16)*{0.03;0.1;0.2;0.25;0.3;0.35;0.45}-{0;2520;16920;31920;52920;85920;181920},0),2)</f>
        <v>56.34</v>
      </c>
      <c r="AF16" s="97">
        <f>IFERROR(VLOOKUP(E:E,'（居民）工资表-4月'!E:AF,28,0)+VLOOKUP(E:E,'（居民）工资表-4月'!E:AG,29,0),0)</f>
        <v>42.09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39904.76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2133.13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17771.63</v>
      </c>
      <c r="AE17" s="96">
        <f>ROUND(MAX((AD17)*{0.03;0.1;0.2;0.25;0.3;0.35;0.45}-{0;2520;16920;31920;52920;85920;181920},0),2)</f>
        <v>533.15</v>
      </c>
      <c r="AF17" s="97">
        <f>IFERROR(VLOOKUP(E:E,'（居民）工资表-4月'!E:AF,28,0)+VLOOKUP(E:E,'（居民）工资表-4月'!E:AG,29,0),0)</f>
        <v>398.98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498931.85</v>
      </c>
      <c r="T20" s="74">
        <f t="shared" si="19"/>
        <v>280000</v>
      </c>
      <c r="U20" s="74">
        <f t="shared" si="19"/>
        <v>36553.93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182377.92</v>
      </c>
      <c r="AE20" s="74">
        <f t="shared" si="19"/>
        <v>9944.63</v>
      </c>
      <c r="AF20" s="74">
        <f t="shared" si="19"/>
        <v>6815.29</v>
      </c>
      <c r="AG20" s="74">
        <f t="shared" si="19"/>
        <v>3129.34</v>
      </c>
      <c r="AH20" s="74">
        <f t="shared" si="19"/>
        <v>119345.65</v>
      </c>
      <c r="AI20" s="74">
        <f t="shared" si="19"/>
        <v>0</v>
      </c>
      <c r="AJ20" s="74">
        <f t="shared" si="19"/>
        <v>119345.65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119345.65</v>
      </c>
      <c r="C25" s="48">
        <f>AG20</f>
        <v>3129.34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40000</v>
      </c>
      <c r="T4" s="91">
        <f>5000+IFERROR(VLOOKUP($E:$E,'（居民）工资表-5月'!$E:$T,16,0),0)</f>
        <v>25000</v>
      </c>
      <c r="U4" s="91">
        <f>Q4+IFERROR(VLOOKUP($E:$E,'（居民）工资表-5月'!$E:$U,17,0),0)</f>
        <v>2975.83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12024.17</v>
      </c>
      <c r="AE4" s="96">
        <f>ROUND(MAX((AD4)*{0.03;0.1;0.2;0.25;0.3;0.35;0.45}-{0;2520;16920;31920;52920;85920;181920},0),2)</f>
        <v>360.73</v>
      </c>
      <c r="AF4" s="97">
        <f>IFERROR(VLOOKUP(E:E,'（居民）工资表-5月'!E:AF,28,0)+VLOOKUP(E:E,'（居民）工资表-5月'!E:AG,29,0),0)</f>
        <v>288.39</v>
      </c>
      <c r="AG4" s="97">
        <f>IF((AE4-AF4)&lt;0,0,AE4-AF4)</f>
        <v>72.34</v>
      </c>
      <c r="AH4" s="107">
        <f>ROUND(IF((L4-Q4-AG4)&lt;0,0,(L4-Q4-AG4)),2)</f>
        <v>7338.96</v>
      </c>
      <c r="AI4" s="108"/>
      <c r="AJ4" s="107">
        <f>AH4+AI4</f>
        <v>7338.96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29360</v>
      </c>
      <c r="T5" s="91">
        <f>5000+IFERROR(VLOOKUP($E:$E,'（居民）工资表-5月'!$E:$T,16,0),0)</f>
        <v>25000</v>
      </c>
      <c r="U5" s="91">
        <f>Q5+IFERROR(VLOOKUP($E:$E,'（居民）工资表-5月'!$E:$U,17,0),0)</f>
        <v>3462.64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897.36</v>
      </c>
      <c r="AE5" s="96">
        <f>ROUND(MAX((AD5)*{0.03;0.1;0.2;0.25;0.3;0.35;0.45}-{0;2520;16920;31920;52920;85920;181920},0),2)</f>
        <v>26.92</v>
      </c>
      <c r="AF5" s="97">
        <f>IFERROR(VLOOKUP(E:E,'（居民）工资表-5月'!E:AF,28,0)+VLOOKUP(E:E,'（居民）工资表-5月'!E:AG,29,0),0)</f>
        <v>13.79</v>
      </c>
      <c r="AG5" s="97">
        <f>IF((AE5-AF5)&lt;0,0,AE5-AF5)</f>
        <v>13.13</v>
      </c>
      <c r="AH5" s="107">
        <f>ROUND(IF((L5-Q5-AG5)&lt;0,0,(L5-Q5-AG5)),2)</f>
        <v>5424.63</v>
      </c>
      <c r="AI5" s="108"/>
      <c r="AJ5" s="107">
        <f>AH5+AI5</f>
        <v>5424.63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150300</v>
      </c>
      <c r="T6" s="91">
        <f>5000+IFERROR(VLOOKUP($E:$E,'（居民）工资表-5月'!$E:$T,16,0),0)</f>
        <v>25000</v>
      </c>
      <c r="U6" s="91">
        <f>Q6+IFERROR(VLOOKUP($E:$E,'（居民）工资表-5月'!$E:$U,17,0),0)</f>
        <v>4757.52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120542.48</v>
      </c>
      <c r="AE6" s="96">
        <f>ROUND(MAX((AD6)*{0.03;0.1;0.2;0.25;0.3;0.35;0.45}-{0;2520;16920;31920;52920;85920;181920},0),2)</f>
        <v>9534.25</v>
      </c>
      <c r="AF6" s="97">
        <f>IFERROR(VLOOKUP(E:E,'（居民）工资表-5月'!E:AF,28,0)+VLOOKUP(E:E,'（居民）工资表-5月'!E:AG,29,0),0)</f>
        <v>7123.1</v>
      </c>
      <c r="AG6" s="97">
        <f>IF((AE6-AF6)&lt;0,0,AE6-AF6)</f>
        <v>2411.15</v>
      </c>
      <c r="AH6" s="107">
        <f>ROUND(IF((L6-Q6-AG6)&lt;0,0,(L6-Q6-AG6)),2)</f>
        <v>26700.3</v>
      </c>
      <c r="AI6" s="108"/>
      <c r="AJ6" s="107">
        <f>AH6+AI6</f>
        <v>26700.3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43000</v>
      </c>
      <c r="T7" s="91">
        <f>5000+IFERROR(VLOOKUP($E:$E,'（居民）工资表-5月'!$E:$T,16,0),0)</f>
        <v>25000</v>
      </c>
      <c r="U7" s="91">
        <f>Q7+IFERROR(VLOOKUP($E:$E,'（居民）工资表-5月'!$E:$U,17,0),0)</f>
        <v>2660.84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15339.16</v>
      </c>
      <c r="AE7" s="96">
        <f>ROUND(MAX((AD7)*{0.03;0.1;0.2;0.25;0.3;0.35;0.45}-{0;2520;16920;31920;52920;85920;181920},0),2)</f>
        <v>460.17</v>
      </c>
      <c r="AF7" s="97">
        <f>IFERROR(VLOOKUP(E:E,'（居民）工资表-5月'!E:AF,28,0)+VLOOKUP(E:E,'（居民）工资表-5月'!E:AG,29,0),0)</f>
        <v>356.01</v>
      </c>
      <c r="AG7" s="97">
        <f t="shared" ref="AG7:AG18" si="3">IF((AE7-AF7)&lt;0,0,AE7-AF7)</f>
        <v>104.16</v>
      </c>
      <c r="AH7" s="107">
        <f t="shared" ref="AH7:AH18" si="4">ROUND(IF((L7-Q7-AG7)&lt;0,0,(L7-Q7-AG7)),2)</f>
        <v>8368.13</v>
      </c>
      <c r="AI7" s="108"/>
      <c r="AJ7" s="107">
        <f t="shared" ref="AJ7:AJ18" si="5">AH7+AI7</f>
        <v>8368.13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52500</v>
      </c>
      <c r="T8" s="91">
        <f>5000+IFERROR(VLOOKUP($E:$E,'（居民）工资表-5月'!$E:$T,16,0),0)</f>
        <v>25000</v>
      </c>
      <c r="U8" s="91">
        <f>Q8+IFERROR(VLOOKUP($E:$E,'（居民）工资表-5月'!$E:$U,17,0),0)</f>
        <v>3881.84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23618.16</v>
      </c>
      <c r="AE8" s="96">
        <f>ROUND(MAX((AD8)*{0.03;0.1;0.2;0.25;0.3;0.35;0.45}-{0;2520;16920;31920;52920;85920;181920},0),2)</f>
        <v>708.54</v>
      </c>
      <c r="AF8" s="97">
        <f>IFERROR(VLOOKUP(E:E,'（居民）工资表-5月'!E:AF,28,0)+VLOOKUP(E:E,'（居民）工资表-5月'!E:AG,29,0),0)</f>
        <v>566.7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32500</v>
      </c>
      <c r="T9" s="91">
        <f>5000+IFERROR(VLOOKUP($E:$E,'（居民）工资表-5月'!$E:$T,16,0),0)</f>
        <v>25000</v>
      </c>
      <c r="U9" s="91">
        <f>Q9+IFERROR(VLOOKUP($E:$E,'（居民）工资表-5月'!$E:$U,17,0),0)</f>
        <v>2636.98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4863.02</v>
      </c>
      <c r="AE9" s="96">
        <f>ROUND(MAX((AD9)*{0.03;0.1;0.2;0.25;0.3;0.35;0.45}-{0;2520;16920;31920;52920;85920;181920},0),2)</f>
        <v>145.89</v>
      </c>
      <c r="AF9" s="97">
        <f>IFERROR(VLOOKUP(E:E,'（居民）工资表-5月'!E:AF,28,0)+VLOOKUP(E:E,'（居民）工资表-5月'!E:AG,29,0),0)</f>
        <v>116.69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22526.26</v>
      </c>
      <c r="T10" s="91">
        <f>5000+IFERROR(VLOOKUP($E:$E,'（居民）工资表-5月'!$E:$T,16,0),0)</f>
        <v>25000</v>
      </c>
      <c r="U10" s="91">
        <f>Q10+IFERROR(VLOOKUP($E:$E,'（居民）工资表-5月'!$E:$U,17,0),0)</f>
        <v>3183.81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-5657.55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43000</v>
      </c>
      <c r="T11" s="91">
        <f>5000+IFERROR(VLOOKUP($E:$E,'（居民）工资表-5月'!$E:$T,16,0),0)</f>
        <v>25000</v>
      </c>
      <c r="U11" s="91">
        <f>Q11+IFERROR(VLOOKUP($E:$E,'（居民）工资表-5月'!$E:$U,17,0),0)</f>
        <v>2816.84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15183.16</v>
      </c>
      <c r="AE11" s="96">
        <f>ROUND(MAX((AD11)*{0.03;0.1;0.2;0.25;0.3;0.35;0.45}-{0;2520;16920;31920;52920;85920;181920},0),2)</f>
        <v>455.49</v>
      </c>
      <c r="AF11" s="97">
        <f>IFERROR(VLOOKUP(E:E,'（居民）工资表-5月'!E:AF,28,0)+VLOOKUP(E:E,'（居民）工资表-5月'!E:AG,29,0),0)</f>
        <v>367.26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35500</v>
      </c>
      <c r="T12" s="91">
        <f>5000+IFERROR(VLOOKUP($E:$E,'（居民）工资表-5月'!$E:$T,16,0),0)</f>
        <v>25000</v>
      </c>
      <c r="U12" s="91">
        <f>Q12+IFERROR(VLOOKUP($E:$E,'（居民）工资表-5月'!$E:$U,17,0),0)</f>
        <v>3881.84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6618.16</v>
      </c>
      <c r="AE12" s="96">
        <f>ROUND(MAX((AD12)*{0.03;0.1;0.2;0.25;0.3;0.35;0.45}-{0;2520;16920;31920;52920;85920;181920},0),2)</f>
        <v>198.54</v>
      </c>
      <c r="AF12" s="97">
        <f>IFERROR(VLOOKUP(E:E,'（居民）工资表-5月'!E:AF,28,0)+VLOOKUP(E:E,'（居民）工资表-5月'!E:AG,29,0),0)</f>
        <v>161.7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36000</v>
      </c>
      <c r="T13" s="91">
        <f>5000+IFERROR(VLOOKUP($E:$E,'（居民）工资表-5月'!$E:$T,16,0),0)</f>
        <v>25000</v>
      </c>
      <c r="U13" s="91">
        <f>Q13+IFERROR(VLOOKUP($E:$E,'（居民）工资表-5月'!$E:$U,17,0),0)</f>
        <v>3881.84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7118.16</v>
      </c>
      <c r="AE13" s="96">
        <f>ROUND(MAX((AD13)*{0.03;0.1;0.2;0.25;0.3;0.35;0.45}-{0;2520;16920;31920;52920;85920;181920},0),2)</f>
        <v>213.54</v>
      </c>
      <c r="AF13" s="97">
        <f>IFERROR(VLOOKUP(E:E,'（居民）工资表-5月'!E:AF,28,0)+VLOOKUP(E:E,'（居民）工资表-5月'!E:AG,29,0),0)</f>
        <v>176.7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28000</v>
      </c>
      <c r="T14" s="91">
        <f>5000+IFERROR(VLOOKUP($E:$E,'（居民）工资表-5月'!$E:$T,16,0),0)</f>
        <v>20000</v>
      </c>
      <c r="U14" s="91">
        <f>Q14+IFERROR(VLOOKUP($E:$E,'（居民）工资表-5月'!$E:$U,17,0),0)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IFERROR(VLOOKUP(E:E,'（居民）工资表-5月'!E:AF,28,0)+VLOOKUP(E:E,'（居民）工资表-5月'!E:AG,29,0),0)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24480</v>
      </c>
      <c r="T15" s="91">
        <f>5000+IFERROR(VLOOKUP($E:$E,'（居民）工资表-5月'!$E:$T,16,0),0)</f>
        <v>20000</v>
      </c>
      <c r="U15" s="91">
        <f>Q15+IFERROR(VLOOKUP($E:$E,'（居民）工资表-5月'!$E:$U,17,0),0)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2369.16</v>
      </c>
      <c r="AE15" s="96">
        <f>ROUND(MAX((AD15)*{0.03;0.1;0.2;0.25;0.3;0.35;0.45}-{0;2520;16920;31920;52920;85920;181920},0),2)</f>
        <v>71.07</v>
      </c>
      <c r="AF15" s="97">
        <f>IFERROR(VLOOKUP(E:E,'（居民）工资表-5月'!E:AF,28,0)+VLOOKUP(E:E,'（居民）工资表-5月'!E:AG,29,0),0)</f>
        <v>55.11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25000</v>
      </c>
      <c r="U16" s="91">
        <f>Q16+IFERROR(VLOOKUP($E:$E,'（居民）工资表-5月'!$E:$U,17,0),0)</f>
        <v>2646.84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2353.16</v>
      </c>
      <c r="AE16" s="96">
        <f>ROUND(MAX((AD16)*{0.03;0.1;0.2;0.25;0.3;0.35;0.45}-{0;2520;16920;31920;52920;85920;181920},0),2)</f>
        <v>70.59</v>
      </c>
      <c r="AF16" s="97">
        <f>IFERROR(VLOOKUP(E:E,'（居民）工资表-5月'!E:AF,28,0)+VLOOKUP(E:E,'（居民）工资表-5月'!E:AG,29,0),0)</f>
        <v>56.34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49904.76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2660.84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22243.92</v>
      </c>
      <c r="AE17" s="96">
        <f>ROUND(MAX((AD17)*{0.03;0.1;0.2;0.25;0.3;0.35;0.45}-{0;2520;16920;31920;52920;85920;181920},0),2)</f>
        <v>667.32</v>
      </c>
      <c r="AF17" s="97">
        <f>IFERROR(VLOOKUP(E:E,'（居民）工资表-5月'!E:AF,28,0)+VLOOKUP(E:E,'（居民）工资表-5月'!E:AG,29,0),0)</f>
        <v>533.15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631257.69</v>
      </c>
      <c r="T20" s="74">
        <f t="shared" si="10"/>
        <v>355000</v>
      </c>
      <c r="U20" s="74">
        <f t="shared" si="10"/>
        <v>46004.78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230252.91</v>
      </c>
      <c r="AE20" s="74">
        <f t="shared" si="10"/>
        <v>13085.97</v>
      </c>
      <c r="AF20" s="74">
        <f t="shared" si="10"/>
        <v>9944.63</v>
      </c>
      <c r="AG20" s="74">
        <f t="shared" si="10"/>
        <v>3141.34</v>
      </c>
      <c r="AH20" s="74">
        <f t="shared" si="10"/>
        <v>119733.65</v>
      </c>
      <c r="AI20" s="126">
        <f t="shared" si="10"/>
        <v>0</v>
      </c>
      <c r="AJ20" s="74">
        <f t="shared" si="10"/>
        <v>119733.65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119733.65</v>
      </c>
      <c r="C25" s="48">
        <f>AG20</f>
        <v>3141.34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56000</v>
      </c>
      <c r="T4" s="91">
        <f>5000+IFERROR(VLOOKUP($E:$E,'（居民）工资表-7月'!$E:$T,16,0),0)</f>
        <v>35000</v>
      </c>
      <c r="U4" s="91">
        <f>Q4+IFERROR(VLOOKUP($E:$E,'（居民）工资表-7月'!$E:$U,17,0),0)</f>
        <v>4205.02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16794.98</v>
      </c>
      <c r="AE4" s="96">
        <f>ROUND(MAX((AD4)*{0.03;0.1;0.2;0.25;0.3;0.35;0.45}-{0;2520;16920;31920;52920;85920;181920},0),2)</f>
        <v>503.85</v>
      </c>
      <c r="AF4" s="97">
        <f>IFERROR(VLOOKUP(E:E,'（居民）工资表-7月'!E:AF,28,0)+VLOOKUP(E:E,'（居民）工资表-7月'!E:AG,29,0),0)</f>
        <v>360.73</v>
      </c>
      <c r="AG4" s="97">
        <f>IF((AE4-AF4)&lt;0,0,AE4-AF4)</f>
        <v>143.12</v>
      </c>
      <c r="AH4" s="107">
        <f>ROUND(IF((L4-Q4-AG4)&lt;0,0,(L4-Q4-AG4)),2)</f>
        <v>7216.39</v>
      </c>
      <c r="AI4" s="108"/>
      <c r="AJ4" s="107">
        <f>AH4+AI4</f>
        <v>7216.39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41560</v>
      </c>
      <c r="T5" s="91">
        <f>5000+IFERROR(VLOOKUP($E:$E,'（居民）工资表-7月'!$E:$T,16,0),0)</f>
        <v>35000</v>
      </c>
      <c r="U5" s="91">
        <f>Q5+IFERROR(VLOOKUP($E:$E,'（居民）工资表-7月'!$E:$U,17,0),0)</f>
        <v>4787.12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1772.88</v>
      </c>
      <c r="AE5" s="96">
        <f>ROUND(MAX((AD5)*{0.03;0.1;0.2;0.25;0.3;0.35;0.45}-{0;2520;16920;31920;52920;85920;181920},0),2)</f>
        <v>53.19</v>
      </c>
      <c r="AF5" s="97">
        <f>IFERROR(VLOOKUP(E:E,'（居民）工资表-7月'!E:AF,28,0)+VLOOKUP(E:E,'（居民）工资表-7月'!E:AG,29,0),0)</f>
        <v>26.92</v>
      </c>
      <c r="AG5" s="97">
        <f>IF((AE5-AF5)&lt;0,0,AE5-AF5)</f>
        <v>26.27</v>
      </c>
      <c r="AH5" s="107">
        <f>ROUND(IF((L5-Q5-AG5)&lt;0,0,(L5-Q5-AG5)),2)</f>
        <v>5411.49</v>
      </c>
      <c r="AI5" s="108"/>
      <c r="AJ5" s="107">
        <f>AH5+AI5</f>
        <v>5411.49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210420</v>
      </c>
      <c r="T6" s="91">
        <f>5000+IFERROR(VLOOKUP($E:$E,'（居民）工资表-7月'!$E:$T,16,0),0)</f>
        <v>35000</v>
      </c>
      <c r="U6" s="91">
        <f>Q6+IFERROR(VLOOKUP($E:$E,'（居民）工资表-7月'!$E:$U,17,0),0)</f>
        <v>6670.16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168749.84</v>
      </c>
      <c r="AE6" s="96">
        <f>ROUND(MAX((AD6)*{0.03;0.1;0.2;0.25;0.3;0.35;0.45}-{0;2520;16920;31920;52920;85920;181920},0),2)</f>
        <v>16829.97</v>
      </c>
      <c r="AF6" s="97">
        <f>IFERROR(VLOOKUP(E:E,'（居民）工资表-7月'!E:AF,28,0)+VLOOKUP(E:E,'（居民）工资表-7月'!E:AG,29,0),0)</f>
        <v>10895.39</v>
      </c>
      <c r="AG6" s="97">
        <f t="shared" ref="AG6:AG19" si="3">IF((AE6-AF6)&lt;0,0,AE6-AF6)</f>
        <v>5934.58</v>
      </c>
      <c r="AH6" s="107">
        <f t="shared" ref="AH6:AH19" si="4">ROUND(IF((L6-Q6-AG6)&lt;0,0,(L6-Q6-AG6)),2)</f>
        <v>23161.33</v>
      </c>
      <c r="AI6" s="108"/>
      <c r="AJ6" s="107">
        <f t="shared" ref="AJ6:AJ19" si="5">AH6+AI6</f>
        <v>23161.33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64000</v>
      </c>
      <c r="T7" s="91">
        <f>5000+IFERROR(VLOOKUP($E:$E,'（居民）工资表-7月'!$E:$T,16,0),0)</f>
        <v>35000</v>
      </c>
      <c r="U7" s="91">
        <f>Q7+IFERROR(VLOOKUP($E:$E,'（居民）工资表-7月'!$E:$U,17,0),0)</f>
        <v>3716.26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25283.74</v>
      </c>
      <c r="AE7" s="96">
        <f>ROUND(MAX((AD7)*{0.03;0.1;0.2;0.25;0.3;0.35;0.45}-{0;2520;16920;31920;52920;85920;181920},0),2)</f>
        <v>758.51</v>
      </c>
      <c r="AF7" s="97">
        <f>IFERROR(VLOOKUP(E:E,'（居民）工资表-7月'!E:AF,28,0)+VLOOKUP(E:E,'（居民）工资表-7月'!E:AG,29,0),0)</f>
        <v>474.34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76500</v>
      </c>
      <c r="T8" s="91">
        <f>5000+IFERROR(VLOOKUP($E:$E,'（居民）工资表-7月'!$E:$T,16,0),0)</f>
        <v>35000</v>
      </c>
      <c r="U8" s="91">
        <f>Q8+IFERROR(VLOOKUP($E:$E,'（居民）工资表-7月'!$E:$U,17,0),0)</f>
        <v>5425.84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36074.16</v>
      </c>
      <c r="AE8" s="96">
        <f>ROUND(MAX((AD8)*{0.03;0.1;0.2;0.25;0.3;0.35;0.45}-{0;2520;16920;31920;52920;85920;181920},0),2)</f>
        <v>1087.42</v>
      </c>
      <c r="AF8" s="97">
        <f>IFERROR(VLOOKUP(E:E,'（居民）工资表-7月'!E:AF,28,0)+VLOOKUP(E:E,'（居民）工资表-7月'!E:AG,29,0),0)</f>
        <v>910.38</v>
      </c>
      <c r="AG8" s="97">
        <f t="shared" si="3"/>
        <v>177.04</v>
      </c>
      <c r="AH8" s="107">
        <f t="shared" si="4"/>
        <v>10550.96</v>
      </c>
      <c r="AI8" s="108"/>
      <c r="AJ8" s="107">
        <f t="shared" si="5"/>
        <v>10550.96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45500</v>
      </c>
      <c r="T9" s="91">
        <f>5000+IFERROR(VLOOKUP($E:$E,'（居民）工资表-7月'!$E:$T,16,0),0)</f>
        <v>35000</v>
      </c>
      <c r="U9" s="91">
        <f>Q9+IFERROR(VLOOKUP($E:$E,'（居民）工资表-7月'!$E:$U,17,0),0)</f>
        <v>3690.58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6809.42</v>
      </c>
      <c r="AE9" s="96">
        <f>ROUND(MAX((AD9)*{0.03;0.1;0.2;0.25;0.3;0.35;0.45}-{0;2520;16920;31920;52920;85920;181920},0),2)</f>
        <v>204.28</v>
      </c>
      <c r="AF9" s="97">
        <f>IFERROR(VLOOKUP(E:E,'（居民）工资表-7月'!E:AF,28,0)+VLOOKUP(E:E,'（居民）工资表-7月'!E:AG,29,0),0)</f>
        <v>175.09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31493.07</v>
      </c>
      <c r="T10" s="91">
        <f>5000+IFERROR(VLOOKUP($E:$E,'（居民）工资表-7月'!$E:$T,16,0),0)</f>
        <v>35000</v>
      </c>
      <c r="U10" s="91">
        <f>Q10+IFERROR(VLOOKUP($E:$E,'（居民）工资表-7月'!$E:$U,17,0),0)</f>
        <v>4485.04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-7991.97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61500</v>
      </c>
      <c r="T11" s="91">
        <f>5000+IFERROR(VLOOKUP($E:$E,'（居民）工资表-7月'!$E:$T,16,0),0)</f>
        <v>35000</v>
      </c>
      <c r="U11" s="91">
        <f>Q11+IFERROR(VLOOKUP($E:$E,'（居民）工资表-7月'!$E:$U,17,0),0)</f>
        <v>3934.84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22565.16</v>
      </c>
      <c r="AE11" s="96">
        <f>ROUND(MAX((AD11)*{0.03;0.1;0.2;0.25;0.3;0.35;0.45}-{0;2520;16920;31920;52920;85920;181920},0),2)</f>
        <v>676.95</v>
      </c>
      <c r="AF11" s="97">
        <f>IFERROR(VLOOKUP(E:E,'（居民）工资表-7月'!E:AF,28,0)+VLOOKUP(E:E,'（居民）工资表-7月'!E:AG,29,0),0)</f>
        <v>573.72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51000</v>
      </c>
      <c r="T12" s="91">
        <f>5000+IFERROR(VLOOKUP($E:$E,'（居民）工资表-7月'!$E:$T,16,0),0)</f>
        <v>35000</v>
      </c>
      <c r="U12" s="91">
        <f>Q12+IFERROR(VLOOKUP($E:$E,'（居民）工资表-7月'!$E:$U,17,0),0)</f>
        <v>5425.84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10574.16</v>
      </c>
      <c r="AE12" s="96">
        <f>ROUND(MAX((AD12)*{0.03;0.1;0.2;0.25;0.3;0.35;0.45}-{0;2520;16920;31920;52920;85920;181920},0),2)</f>
        <v>317.22</v>
      </c>
      <c r="AF12" s="97">
        <f>IFERROR(VLOOKUP(E:E,'（居民）工资表-7月'!E:AF,28,0)+VLOOKUP(E:E,'（居民）工资表-7月'!E:AG,29,0),0)</f>
        <v>265.38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53000</v>
      </c>
      <c r="T13" s="91">
        <f>5000+IFERROR(VLOOKUP($E:$E,'（居民）工资表-7月'!$E:$T,16,0),0)</f>
        <v>35000</v>
      </c>
      <c r="U13" s="91">
        <f>Q13+IFERROR(VLOOKUP($E:$E,'（居民）工资表-7月'!$E:$U,17,0),0)</f>
        <v>5425.84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12574.16</v>
      </c>
      <c r="AE13" s="96">
        <f>ROUND(MAX((AD13)*{0.03;0.1;0.2;0.25;0.3;0.35;0.45}-{0;2520;16920;31920;52920;85920;181920},0),2)</f>
        <v>377.22</v>
      </c>
      <c r="AF13" s="97">
        <f>IFERROR(VLOOKUP(E:E,'（居民）工资表-7月'!E:AF,28,0)+VLOOKUP(E:E,'（居民）工资表-7月'!E:AG,29,0),0)</f>
        <v>310.38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41572.73</v>
      </c>
      <c r="T14" s="91">
        <f>5000+IFERROR(VLOOKUP($E:$E,'（居民）工资表-7月'!$E:$T,16,0),0)</f>
        <v>30000</v>
      </c>
      <c r="U14" s="91">
        <f>Q14+IFERROR(VLOOKUP($E:$E,'（居民）工资表-7月'!$E:$U,17,0),0)</f>
        <v>2795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8777.73</v>
      </c>
      <c r="AE14" s="96">
        <f>ROUND(MAX((AD14)*{0.03;0.1;0.2;0.25;0.3;0.35;0.45}-{0;2520;16920;31920;52920;85920;181920},0),2)</f>
        <v>263.33</v>
      </c>
      <c r="AF14" s="97">
        <f>IFERROR(VLOOKUP(E:E,'（居民）工资表-7月'!E:AF,28,0)+VLOOKUP(E:E,'（居民）工资表-7月'!E:AG,29,0),0)</f>
        <v>234.15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35401.09</v>
      </c>
      <c r="T15" s="91">
        <f>5000+IFERROR(VLOOKUP($E:$E,'（居民）工资表-7月'!$E:$T,16,0),0)</f>
        <v>30000</v>
      </c>
      <c r="U15" s="91">
        <f>Q15+IFERROR(VLOOKUP($E:$E,'（居民）工资表-7月'!$E:$U,17,0),0)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3290.25</v>
      </c>
      <c r="AE15" s="96">
        <f>ROUND(MAX((AD15)*{0.03;0.1;0.2;0.25;0.3;0.35;0.45}-{0;2520;16920;31920;52920;85920;181920},0),2)</f>
        <v>98.71</v>
      </c>
      <c r="AF15" s="97">
        <f>IFERROR(VLOOKUP(E:E,'（居民）工资表-7月'!E:AF,28,0)+VLOOKUP(E:E,'（居民）工资表-7月'!E:AG,29,0),0)</f>
        <v>104.01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42000</v>
      </c>
      <c r="T16" s="91">
        <f>5000+IFERROR(VLOOKUP($E:$E,'（居民）工资表-7月'!$E:$T,16,0),0)</f>
        <v>35000</v>
      </c>
      <c r="U16" s="91">
        <f>Q16+IFERROR(VLOOKUP($E:$E,'（居民）工资表-7月'!$E:$U,17,0),0)</f>
        <v>3696.84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3303.16</v>
      </c>
      <c r="AE16" s="96">
        <f>ROUND(MAX((AD16)*{0.03;0.1;0.2;0.25;0.3;0.35;0.45}-{0;2520;16920;31920;52920;85920;181920},0),2)</f>
        <v>99.09</v>
      </c>
      <c r="AF16" s="97">
        <f>IFERROR(VLOOKUP(E:E,'（居民）工资表-7月'!E:AF,28,0)+VLOOKUP(E:E,'（居民）工资表-7月'!E:AG,29,0),0)</f>
        <v>84.84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69904.76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3716.26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31188.5</v>
      </c>
      <c r="AE17" s="96">
        <f>ROUND(MAX((AD17)*{0.03;0.1;0.2;0.25;0.3;0.35;0.45}-{0;2520;16920;31920;52920;85920;181920},0),2)</f>
        <v>935.66</v>
      </c>
      <c r="AF17" s="97">
        <f>IFERROR(VLOOKUP(E:E,'（居民）工资表-7月'!E:AF,28,0)+VLOOKUP(E:E,'（居民）工资表-7月'!E:AG,29,0),0)</f>
        <v>801.49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908201.95</v>
      </c>
      <c r="T20" s="74">
        <f t="shared" si="10"/>
        <v>505000</v>
      </c>
      <c r="U20" s="74">
        <f t="shared" si="10"/>
        <v>63400.9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339801.05</v>
      </c>
      <c r="AE20" s="74">
        <f t="shared" si="10"/>
        <v>22206.45</v>
      </c>
      <c r="AF20" s="74">
        <f t="shared" si="10"/>
        <v>15216.82</v>
      </c>
      <c r="AG20" s="74">
        <f t="shared" si="10"/>
        <v>6994.93</v>
      </c>
      <c r="AH20" s="74">
        <f t="shared" si="10"/>
        <v>120028.95</v>
      </c>
      <c r="AI20" s="74">
        <f t="shared" si="10"/>
        <v>0</v>
      </c>
      <c r="AJ20" s="74">
        <f t="shared" si="10"/>
        <v>120028.95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120028.95</v>
      </c>
      <c r="C25" s="48">
        <f>AG20</f>
        <v>6994.93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64000</v>
      </c>
      <c r="T4" s="91">
        <f>5000+IFERROR(VLOOKUP($E:$E,'（居民）工资表-8月'!$E:$T,16,0),0)</f>
        <v>40000</v>
      </c>
      <c r="U4" s="91">
        <f>Q4+IFERROR(VLOOKUP($E:$E,'（居民）工资表-8月'!$E:$U,17,0),0)</f>
        <v>4826.05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19173.95</v>
      </c>
      <c r="AE4" s="96">
        <f>ROUND(MAX((AD4)*{0.03;0.1;0.2;0.25;0.3;0.35;0.45}-{0;2520;16920;31920;52920;85920;181920},0),2)</f>
        <v>575.22</v>
      </c>
      <c r="AF4" s="97">
        <f>IFERROR(VLOOKUP(E:E,'（居民）工资表-8月'!E:AF,28,0)+VLOOKUP(E:E,'（居民）工资表-8月'!E:AG,29,0),0)</f>
        <v>503.85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47660</v>
      </c>
      <c r="T5" s="91">
        <f>5000+IFERROR(VLOOKUP($E:$E,'（居民）工资表-8月'!$E:$T,16,0),0)</f>
        <v>40000</v>
      </c>
      <c r="U5" s="91">
        <f>Q5+IFERROR(VLOOKUP($E:$E,'（居民）工资表-8月'!$E:$U,17,0),0)</f>
        <v>5449.36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2210.64</v>
      </c>
      <c r="AE5" s="96">
        <f>ROUND(MAX((AD5)*{0.03;0.1;0.2;0.25;0.3;0.35;0.45}-{0;2520;16920;31920;52920;85920;181920},0),2)</f>
        <v>66.32</v>
      </c>
      <c r="AF5" s="97">
        <f>IFERROR(VLOOKUP(E:E,'（居民）工资表-8月'!E:AF,28,0)+VLOOKUP(E:E,'（居民）工资表-8月'!E:AG,29,0),0)</f>
        <v>53.19</v>
      </c>
      <c r="AG5" s="97">
        <f t="shared" ref="AG5:AG19" si="3">AE5-AF5</f>
        <v>13.13</v>
      </c>
      <c r="AH5" s="107">
        <f t="shared" ref="AH5:AH19" si="4">ROUND(IF((L5-Q5-AG5)&lt;0,0,(L5-Q5-AG5)),2)</f>
        <v>5424.63</v>
      </c>
      <c r="AI5" s="108"/>
      <c r="AJ5" s="107">
        <f t="shared" ref="AJ5:AJ19" si="5">AH5+AI5</f>
        <v>5424.63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240480</v>
      </c>
      <c r="T6" s="91">
        <f>5000+IFERROR(VLOOKUP($E:$E,'（居民）工资表-8月'!$E:$T,16,0),0)</f>
        <v>40000</v>
      </c>
      <c r="U6" s="91">
        <f>Q6+IFERROR(VLOOKUP($E:$E,'（居民）工资表-8月'!$E:$U,17,0),0)</f>
        <v>7647.48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192832.52</v>
      </c>
      <c r="AE6" s="96">
        <f>ROUND(MAX((AD6)*{0.03;0.1;0.2;0.25;0.3;0.35;0.45}-{0;2520;16920;31920;52920;85920;181920},0),2)</f>
        <v>21646.5</v>
      </c>
      <c r="AF6" s="97">
        <f>IFERROR(VLOOKUP(E:E,'（居民）工资表-8月'!E:AF,28,0)+VLOOKUP(E:E,'（居民）工资表-8月'!E:AG,29,0),0)</f>
        <v>16829.97</v>
      </c>
      <c r="AG6" s="97">
        <f t="shared" si="3"/>
        <v>4816.53</v>
      </c>
      <c r="AH6" s="107">
        <f t="shared" si="4"/>
        <v>24266.15</v>
      </c>
      <c r="AI6" s="108"/>
      <c r="AJ6" s="107">
        <f t="shared" si="5"/>
        <v>24266.15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73000</v>
      </c>
      <c r="T7" s="91">
        <f>5000+IFERROR(VLOOKUP($E:$E,'（居民）工资表-8月'!$E:$T,16,0),0)</f>
        <v>40000</v>
      </c>
      <c r="U7" s="91">
        <f>Q7+IFERROR(VLOOKUP($E:$E,'（居民）工资表-8月'!$E:$U,17,0),0)</f>
        <v>4243.97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28756.03</v>
      </c>
      <c r="AE7" s="96">
        <f>ROUND(MAX((AD7)*{0.03;0.1;0.2;0.25;0.3;0.35;0.45}-{0;2520;16920;31920;52920;85920;181920},0),2)</f>
        <v>862.68</v>
      </c>
      <c r="AF7" s="97">
        <f>IFERROR(VLOOKUP(E:E,'（居民）工资表-8月'!E:AF,28,0)+VLOOKUP(E:E,'（居民）工资表-8月'!E:AG,29,0),0)</f>
        <v>758.51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87000</v>
      </c>
      <c r="T8" s="91">
        <f>5000+IFERROR(VLOOKUP($E:$E,'（居民）工资表-8月'!$E:$T,16,0),0)</f>
        <v>40000</v>
      </c>
      <c r="U8" s="91">
        <f>Q8+IFERROR(VLOOKUP($E:$E,'（居民）工资表-8月'!$E:$U,17,0),0)</f>
        <v>6197.84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40802.16</v>
      </c>
      <c r="AE8" s="96">
        <f>ROUND(MAX((AD8)*{0.03;0.1;0.2;0.25;0.3;0.35;0.45}-{0;2520;16920;31920;52920;85920;181920},0),2)</f>
        <v>1560.22</v>
      </c>
      <c r="AF8" s="97">
        <f>IFERROR(VLOOKUP(E:E,'（居民）工资表-8月'!E:AF,28,0)+VLOOKUP(E:E,'（居民）工资表-8月'!E:AG,29,0),0)</f>
        <v>1087.42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52000</v>
      </c>
      <c r="T9" s="91">
        <f>5000+IFERROR(VLOOKUP($E:$E,'（居民）工资表-8月'!$E:$T,16,0),0)</f>
        <v>40000</v>
      </c>
      <c r="U9" s="91">
        <f>Q9+IFERROR(VLOOKUP($E:$E,'（居民）工资表-8月'!$E:$U,17,0),0)</f>
        <v>4217.38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7782.62</v>
      </c>
      <c r="AE9" s="96">
        <f>ROUND(MAX((AD9)*{0.03;0.1;0.2;0.25;0.3;0.35;0.45}-{0;2520;16920;31920;52920;85920;181920},0),2)</f>
        <v>233.48</v>
      </c>
      <c r="AF9" s="97">
        <f>IFERROR(VLOOKUP(E:E,'（居民）工资表-8月'!E:AF,28,0)+VLOOKUP(E:E,'（居民）工资表-8月'!E:AG,29,0),0)</f>
        <v>204.28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35941.04</v>
      </c>
      <c r="T10" s="91">
        <f>5000+IFERROR(VLOOKUP($E:$E,'（居民）工资表-8月'!$E:$T,16,0),0)</f>
        <v>40000</v>
      </c>
      <c r="U10" s="91">
        <f>Q10+IFERROR(VLOOKUP($E:$E,'（居民）工资表-8月'!$E:$U,17,0),0)</f>
        <v>5149.41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-9208.37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70500</v>
      </c>
      <c r="T11" s="91">
        <f>5000+IFERROR(VLOOKUP($E:$E,'（居民）工资表-8月'!$E:$T,16,0),0)</f>
        <v>40000</v>
      </c>
      <c r="U11" s="91">
        <f>Q11+IFERROR(VLOOKUP($E:$E,'（居民）工资表-8月'!$E:$U,17,0),0)</f>
        <v>4493.84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26006.16</v>
      </c>
      <c r="AE11" s="96">
        <f>ROUND(MAX((AD11)*{0.03;0.1;0.2;0.25;0.3;0.35;0.45}-{0;2520;16920;31920;52920;85920;181920},0),2)</f>
        <v>780.18</v>
      </c>
      <c r="AF11" s="97">
        <f>IFERROR(VLOOKUP(E:E,'（居民）工资表-8月'!E:AF,28,0)+VLOOKUP(E:E,'（居民）工资表-8月'!E:AG,29,0),0)</f>
        <v>676.95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58500</v>
      </c>
      <c r="T12" s="91">
        <f>5000+IFERROR(VLOOKUP($E:$E,'（居民）工资表-8月'!$E:$T,16,0),0)</f>
        <v>40000</v>
      </c>
      <c r="U12" s="91">
        <f>Q12+IFERROR(VLOOKUP($E:$E,'（居民）工资表-8月'!$E:$U,17,0),0)</f>
        <v>6197.84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12302.16</v>
      </c>
      <c r="AE12" s="96">
        <f>ROUND(MAX((AD12)*{0.03;0.1;0.2;0.25;0.3;0.35;0.45}-{0;2520;16920;31920;52920;85920;181920},0),2)</f>
        <v>369.06</v>
      </c>
      <c r="AF12" s="97">
        <f>IFERROR(VLOOKUP(E:E,'（居民）工资表-8月'!E:AF,28,0)+VLOOKUP(E:E,'（居民）工资表-8月'!E:AG,29,0),0)</f>
        <v>317.22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61000</v>
      </c>
      <c r="T13" s="91">
        <f>5000+IFERROR(VLOOKUP($E:$E,'（居民）工资表-8月'!$E:$T,16,0),0)</f>
        <v>40000</v>
      </c>
      <c r="U13" s="91">
        <f>Q13+IFERROR(VLOOKUP($E:$E,'（居民）工资表-8月'!$E:$U,17,0),0)</f>
        <v>6197.84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14802.16</v>
      </c>
      <c r="AE13" s="96">
        <f>ROUND(MAX((AD13)*{0.03;0.1;0.2;0.25;0.3;0.35;0.45}-{0;2520;16920;31920;52920;85920;181920},0),2)</f>
        <v>444.06</v>
      </c>
      <c r="AF13" s="97">
        <f>IFERROR(VLOOKUP(E:E,'（居民）工资表-8月'!E:AF,28,0)+VLOOKUP(E:E,'（居民）工资表-8月'!E:AG,29,0),0)</f>
        <v>377.22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48000</v>
      </c>
      <c r="T14" s="91">
        <f>5000+IFERROR(VLOOKUP($E:$E,'（居民）工资表-8月'!$E:$T,16,0),0)</f>
        <v>40000</v>
      </c>
      <c r="U14" s="91">
        <f>Q14+IFERROR(VLOOKUP($E:$E,'（居民）工资表-8月'!$E:$U,17,0),0)</f>
        <v>4221.84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3778.16</v>
      </c>
      <c r="AE14" s="96">
        <f>ROUND(MAX((AD14)*{0.03;0.1;0.2;0.25;0.3;0.35;0.45}-{0;2520;16920;31920;52920;85920;181920},0),2)</f>
        <v>113.34</v>
      </c>
      <c r="AF14" s="97">
        <f>IFERROR(VLOOKUP(E:E,'（居民）工资表-8月'!E:AF,28,0)+VLOOKUP(E:E,'（居民）工资表-8月'!E:AG,29,0),0)</f>
        <v>99.09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79904.76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4243.97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35660.79</v>
      </c>
      <c r="AE15" s="96">
        <f>ROUND(MAX((AD15)*{0.03;0.1;0.2;0.25;0.3;0.35;0.45}-{0;2520;16920;31920;52920;85920;181920},0),2)</f>
        <v>1069.82</v>
      </c>
      <c r="AF15" s="97">
        <f>IFERROR(VLOOKUP(E:E,'（居民）工资表-8月'!E:AF,28,0)+VLOOKUP(E:E,'（居民）工资表-8月'!E:AG,29,0),0)</f>
        <v>935.66</v>
      </c>
      <c r="AG15" s="97">
        <f t="shared" si="3"/>
        <v>134.16</v>
      </c>
      <c r="AH15" s="107">
        <f t="shared" si="4"/>
        <v>9338.13</v>
      </c>
      <c r="AI15" s="108"/>
      <c r="AJ15" s="107">
        <f t="shared" si="5"/>
        <v>9338.13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946336.1</v>
      </c>
      <c r="T18" s="74">
        <f t="shared" si="10"/>
        <v>505000</v>
      </c>
      <c r="U18" s="74">
        <f t="shared" si="10"/>
        <v>66402.24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374933.86</v>
      </c>
      <c r="AE18" s="74">
        <f t="shared" si="10"/>
        <v>27721.93</v>
      </c>
      <c r="AF18" s="74">
        <f t="shared" si="10"/>
        <v>21843.36</v>
      </c>
      <c r="AG18" s="74">
        <f t="shared" si="10"/>
        <v>5878.57</v>
      </c>
      <c r="AH18" s="74">
        <f t="shared" si="10"/>
        <v>108369.65</v>
      </c>
      <c r="AI18" s="74">
        <f t="shared" si="10"/>
        <v>0</v>
      </c>
      <c r="AJ18" s="74">
        <f t="shared" si="10"/>
        <v>108369.65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108369.65</v>
      </c>
      <c r="C23" s="48">
        <f>AG18</f>
        <v>5878.57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72000</v>
      </c>
      <c r="T4" s="91">
        <f>5000+IFERROR(VLOOKUP($E:$E,'（居民）工资表-9月'!$E:$T,16,0),0)</f>
        <v>45000</v>
      </c>
      <c r="U4" s="91">
        <f>Q4+IFERROR(VLOOKUP($E:$E,'（居民）工资表-9月'!$E:$U,17,0),0)</f>
        <v>5447.08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-2447.08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575.22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53760</v>
      </c>
      <c r="T5" s="91">
        <f>5000+IFERROR(VLOOKUP($E:$E,'（居民）工资表-9月'!$E:$T,16,0),0)</f>
        <v>45000</v>
      </c>
      <c r="U5" s="91">
        <f>Q5+IFERROR(VLOOKUP($E:$E,'（居民）工资表-9月'!$E:$U,17,0),0)</f>
        <v>6111.6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2648.4</v>
      </c>
      <c r="AE5" s="96">
        <f>ROUND(MAX((AD5)*{0.03;0.1;0.2;0.25;0.3;0.35;0.45}-{0;2520;16920;31920;52920;85920;181920},0),2)</f>
        <v>79.45</v>
      </c>
      <c r="AF5" s="97">
        <f>IFERROR(VLOOKUP(E:E,'（居民）工资表-9月'!E:AF,28,0)+VLOOKUP(E:E,'（居民）工资表-9月'!E:AG,29,0),0)</f>
        <v>66.32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270540</v>
      </c>
      <c r="T6" s="91">
        <f>5000+IFERROR(VLOOKUP($E:$E,'（居民）工资表-9月'!$E:$T,16,0),0)</f>
        <v>45000</v>
      </c>
      <c r="U6" s="91">
        <f>Q6+IFERROR(VLOOKUP($E:$E,'（居民）工资表-9月'!$E:$U,17,0),0)</f>
        <v>8610.8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216929.2</v>
      </c>
      <c r="AE6" s="96">
        <f>ROUND(MAX((AD6)*{0.03;0.1;0.2;0.25;0.3;0.35;0.45}-{0;2520;16920;31920;52920;85920;181920},0),2)</f>
        <v>26465.84</v>
      </c>
      <c r="AF6" s="97">
        <f>IFERROR(VLOOKUP(E:E,'（居民）工资表-9月'!E:AF,28,0)+VLOOKUP(E:E,'（居民）工资表-9月'!E:AG,29,0),0)</f>
        <v>21646.5</v>
      </c>
      <c r="AG6" s="97">
        <f t="shared" si="3"/>
        <v>4819.34</v>
      </c>
      <c r="AH6" s="107">
        <f t="shared" si="4"/>
        <v>24277.34</v>
      </c>
      <c r="AI6" s="108"/>
      <c r="AJ6" s="107">
        <f t="shared" si="5"/>
        <v>24277.34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82000</v>
      </c>
      <c r="T7" s="91">
        <f>5000+IFERROR(VLOOKUP($E:$E,'（居民）工资表-9月'!$E:$T,16,0),0)</f>
        <v>45000</v>
      </c>
      <c r="U7" s="91">
        <f>Q7+IFERROR(VLOOKUP($E:$E,'（居民）工资表-9月'!$E:$U,17,0),0)</f>
        <v>5016.87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31983.13</v>
      </c>
      <c r="AE7" s="96">
        <f>ROUND(MAX((AD7)*{0.03;0.1;0.2;0.25;0.3;0.35;0.45}-{0;2520;16920;31920;52920;85920;181920},0),2)</f>
        <v>959.49</v>
      </c>
      <c r="AF7" s="97">
        <f>IFERROR(VLOOKUP(E:E,'（居民）工资表-9月'!E:AF,28,0)+VLOOKUP(E:E,'（居民）工资表-9月'!E:AG,29,0),0)</f>
        <v>862.68</v>
      </c>
      <c r="AG7" s="97">
        <f t="shared" si="3"/>
        <v>96.8100000000001</v>
      </c>
      <c r="AH7" s="107">
        <f t="shared" si="4"/>
        <v>8130.29</v>
      </c>
      <c r="AI7" s="108"/>
      <c r="AJ7" s="107">
        <f t="shared" si="5"/>
        <v>8130.29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97500</v>
      </c>
      <c r="T8" s="91">
        <f>5000+IFERROR(VLOOKUP($E:$E,'（居民）工资表-9月'!$E:$T,16,0),0)</f>
        <v>45000</v>
      </c>
      <c r="U8" s="91">
        <f>Q8+IFERROR(VLOOKUP($E:$E,'（居民）工资表-9月'!$E:$U,17,0),0)</f>
        <v>7210.08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45289.92</v>
      </c>
      <c r="AE8" s="96">
        <f>ROUND(MAX((AD8)*{0.03;0.1;0.2;0.25;0.3;0.35;0.45}-{0;2520;16920;31920;52920;85920;181920},0),2)</f>
        <v>2008.99</v>
      </c>
      <c r="AF8" s="97">
        <f>IFERROR(VLOOKUP(E:E,'（居民）工资表-9月'!E:AF,28,0)+VLOOKUP(E:E,'（居民）工资表-9月'!E:AG,29,0),0)</f>
        <v>1560.22</v>
      </c>
      <c r="AG8" s="97">
        <f t="shared" si="3"/>
        <v>448.77</v>
      </c>
      <c r="AH8" s="107">
        <f t="shared" si="4"/>
        <v>9038.99</v>
      </c>
      <c r="AI8" s="108"/>
      <c r="AJ8" s="107">
        <f t="shared" si="5"/>
        <v>9038.99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58500</v>
      </c>
      <c r="T9" s="91">
        <f>5000+IFERROR(VLOOKUP($E:$E,'（居民）工资表-9月'!$E:$T,16,0),0)</f>
        <v>45000</v>
      </c>
      <c r="U9" s="91">
        <f>Q9+IFERROR(VLOOKUP($E:$E,'（居民）工资表-9月'!$E:$U,17,0),0)</f>
        <v>4759.6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8740.4</v>
      </c>
      <c r="AE9" s="96">
        <f>ROUND(MAX((AD9)*{0.03;0.1;0.2;0.25;0.3;0.35;0.45}-{0;2520;16920;31920;52920;85920;181920},0),2)</f>
        <v>262.21</v>
      </c>
      <c r="AF9" s="97">
        <f>IFERROR(VLOOKUP(E:E,'（居民）工资表-9月'!E:AF,28,0)+VLOOKUP(E:E,'（居民）工资表-9月'!E:AG,29,0),0)</f>
        <v>233.48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40389.01</v>
      </c>
      <c r="T10" s="91">
        <f>5000+IFERROR(VLOOKUP($E:$E,'（居民）工资表-9月'!$E:$T,16,0),0)</f>
        <v>45000</v>
      </c>
      <c r="U10" s="91">
        <f>Q10+IFERROR(VLOOKUP($E:$E,'（居民）工资表-9月'!$E:$U,17,0),0)</f>
        <v>5813.78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-10424.77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207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79500</v>
      </c>
      <c r="T11" s="91">
        <f>5000+IFERROR(VLOOKUP($E:$E,'（居民）工资表-9月'!$E:$T,16,0),0)</f>
        <v>45000</v>
      </c>
      <c r="U11" s="91">
        <f>Q11+IFERROR(VLOOKUP($E:$E,'（居民）工资表-9月'!$E:$U,17,0),0)</f>
        <v>5293.08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29206.92</v>
      </c>
      <c r="AE11" s="96">
        <f>ROUND(MAX((AD11)*{0.03;0.1;0.2;0.25;0.3;0.35;0.45}-{0;2520;16920;31920;52920;85920;181920},0),2)</f>
        <v>876.21</v>
      </c>
      <c r="AF11" s="97">
        <f>IFERROR(VLOOKUP(E:E,'（居民）工资表-9月'!E:AF,28,0)+VLOOKUP(E:E,'（居民）工资表-9月'!E:AG,29,0),0)</f>
        <v>780.18</v>
      </c>
      <c r="AG11" s="97">
        <f t="shared" ref="AG11:AG19" si="13">IF((AE11-AF11)&lt;0,0,AE11-AF11)</f>
        <v>96.0300000000001</v>
      </c>
      <c r="AH11" s="107">
        <f t="shared" ref="AH11:AH19" si="14">ROUND(IF((L11-Q11-AG11)&lt;0,0,(L11-Q11-AG11)),2)</f>
        <v>8104.73</v>
      </c>
      <c r="AI11" s="108"/>
      <c r="AJ11" s="107">
        <f t="shared" ref="AJ11:AJ19" si="15">AH11+AI11</f>
        <v>8104.73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45000</v>
      </c>
      <c r="U12" s="91">
        <f>Q12+IFERROR(VLOOKUP($E:$E,'（居民）工资表-9月'!$E:$U,17,0),0)</f>
        <v>7210.08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13789.92</v>
      </c>
      <c r="AE12" s="96">
        <f>ROUND(MAX((AD12)*{0.03;0.1;0.2;0.25;0.3;0.35;0.45}-{0;2520;16920;31920;52920;85920;181920},0),2)</f>
        <v>413.7</v>
      </c>
      <c r="AF12" s="97">
        <f>IFERROR(VLOOKUP(E:E,'（居民）工资表-9月'!E:AF,28,0)+VLOOKUP(E:E,'（居民）工资表-9月'!E:AG,29,0),0)</f>
        <v>369.06</v>
      </c>
      <c r="AG12" s="97">
        <f t="shared" si="13"/>
        <v>44.64</v>
      </c>
      <c r="AH12" s="107">
        <f t="shared" si="14"/>
        <v>6443.12</v>
      </c>
      <c r="AI12" s="108"/>
      <c r="AJ12" s="107">
        <f t="shared" si="15"/>
        <v>6443.12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69000</v>
      </c>
      <c r="T13" s="91">
        <f>5000+IFERROR(VLOOKUP($E:$E,'（居民）工资表-9月'!$E:$T,16,0),0)</f>
        <v>45000</v>
      </c>
      <c r="U13" s="91">
        <f>Q13+IFERROR(VLOOKUP($E:$E,'（居民）工资表-9月'!$E:$U,17,0),0)</f>
        <v>7219.78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16780.22</v>
      </c>
      <c r="AE13" s="96">
        <f>ROUND(MAX((AD13)*{0.03;0.1;0.2;0.25;0.3;0.35;0.45}-{0;2520;16920;31920;52920;85920;181920},0),2)</f>
        <v>503.41</v>
      </c>
      <c r="AF13" s="97">
        <f>IFERROR(VLOOKUP(E:E,'（居民）工资表-9月'!E:AF,28,0)+VLOOKUP(E:E,'（居民）工资表-9月'!E:AG,29,0),0)</f>
        <v>444.06</v>
      </c>
      <c r="AG13" s="97">
        <f t="shared" si="13"/>
        <v>59.35</v>
      </c>
      <c r="AH13" s="107">
        <f t="shared" si="14"/>
        <v>6918.71</v>
      </c>
      <c r="AI13" s="108"/>
      <c r="AJ13" s="107">
        <f t="shared" si="15"/>
        <v>6918.71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54000</v>
      </c>
      <c r="T14" s="91">
        <f>5000+IFERROR(VLOOKUP($E:$E,'（居民）工资表-9月'!$E:$T,16,0),0)</f>
        <v>45000</v>
      </c>
      <c r="U14" s="91">
        <f>Q14+IFERROR(VLOOKUP($E:$E,'（居民）工资表-9月'!$E:$U,17,0),0)</f>
        <v>4987.08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4012.92</v>
      </c>
      <c r="AE14" s="96">
        <f>ROUND(MAX((AD14)*{0.03;0.1;0.2;0.25;0.3;0.35;0.45}-{0;2520;16920;31920;52920;85920;181920},0),2)</f>
        <v>120.39</v>
      </c>
      <c r="AF14" s="97">
        <f>IFERROR(VLOOKUP(E:E,'（居民）工资表-9月'!E:AF,28,0)+VLOOKUP(E:E,'（居民）工资表-9月'!E:AG,29,0),0)</f>
        <v>113.34</v>
      </c>
      <c r="AG14" s="97">
        <f t="shared" si="13"/>
        <v>7.05</v>
      </c>
      <c r="AH14" s="107">
        <f t="shared" si="14"/>
        <v>5227.71</v>
      </c>
      <c r="AI14" s="108"/>
      <c r="AJ14" s="107">
        <f t="shared" si="15"/>
        <v>5227.71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89904.76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5016.87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39887.89</v>
      </c>
      <c r="AE15" s="96">
        <f>ROUND(MAX((AD15)*{0.03;0.1;0.2;0.25;0.3;0.35;0.45}-{0;2520;16920;31920;52920;85920;181920},0),2)</f>
        <v>1468.79</v>
      </c>
      <c r="AF15" s="97">
        <f>IFERROR(VLOOKUP(E:E,'（居民）工资表-9月'!E:AF,28,0)+VLOOKUP(E:E,'（居民）工资表-9月'!E:AG,29,0),0)</f>
        <v>1069.82</v>
      </c>
      <c r="AG15" s="97">
        <f t="shared" si="13"/>
        <v>398.97</v>
      </c>
      <c r="AH15" s="107">
        <f t="shared" si="14"/>
        <v>8828.13</v>
      </c>
      <c r="AI15" s="108"/>
      <c r="AJ15" s="107">
        <f t="shared" si="15"/>
        <v>8828.13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35910.65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3867.99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2042.66</v>
      </c>
      <c r="AE16" s="96">
        <f>ROUND(MAX((AD16)*{0.03;0.1;0.2;0.25;0.3;0.35;0.45}-{0;2520;16920;31920;52920;85920;181920},0),2)</f>
        <v>61.28</v>
      </c>
      <c r="AF16" s="97">
        <f>IFERROR(VLOOKUP(E:E,'（居民）工资表-9月'!E:AF,28,0)+VLOOKUP(E:E,'（居民）工资表-9月'!E:AG,29,0),0)</f>
        <v>1.05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1069004.42</v>
      </c>
      <c r="T18" s="74">
        <f t="shared" si="20"/>
        <v>570000</v>
      </c>
      <c r="U18" s="74">
        <f t="shared" si="20"/>
        <v>76564.69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398439.73</v>
      </c>
      <c r="AE18" s="74">
        <f t="shared" si="20"/>
        <v>33219.76</v>
      </c>
      <c r="AF18" s="74">
        <f t="shared" si="20"/>
        <v>27721.93</v>
      </c>
      <c r="AG18" s="74">
        <f t="shared" si="20"/>
        <v>6073.05</v>
      </c>
      <c r="AH18" s="74">
        <f t="shared" si="20"/>
        <v>106432.82</v>
      </c>
      <c r="AI18" s="74">
        <f t="shared" si="20"/>
        <v>0</v>
      </c>
      <c r="AJ18" s="74">
        <f t="shared" si="20"/>
        <v>106432.82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106432.82</v>
      </c>
      <c r="C23" s="48">
        <f>AG18</f>
        <v>6073.05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6" si="0">ROUND(SUM(M4:P4),2)</f>
        <v>621.03</v>
      </c>
      <c r="R4" s="70">
        <v>0</v>
      </c>
      <c r="S4" s="90">
        <f>L4+IFERROR(VLOOKUP($E:$E,'（居民）工资表-10月'!$E:$S,15,0),0)</f>
        <v>80000</v>
      </c>
      <c r="T4" s="91">
        <f>5000+IFERROR(VLOOKUP($E:$E,'（居民）工资表-10月'!$E:$T,16,0),0)</f>
        <v>50000</v>
      </c>
      <c r="U4" s="91">
        <f>Q4+IFERROR(VLOOKUP($E:$E,'（居民）工资表-10月'!$E:$U,17,0),0)</f>
        <v>6068.11</v>
      </c>
      <c r="V4" s="70"/>
      <c r="W4" s="70"/>
      <c r="X4" s="70"/>
      <c r="Y4" s="70"/>
      <c r="Z4" s="70"/>
      <c r="AA4" s="70"/>
      <c r="AB4" s="90">
        <f t="shared" ref="AB4:AB16" si="1">ROUND(SUM(V4:AA4),2)</f>
        <v>0</v>
      </c>
      <c r="AC4" s="90">
        <f>R4+IFERROR(VLOOKUP($E:$E,'（居民）工资表-10月'!$E:$AC,25,0),0)</f>
        <v>0</v>
      </c>
      <c r="AD4" s="95">
        <f t="shared" ref="AD4:AD16" si="2">ROUND(S4-T4-U4-AB4-AC4,2)</f>
        <v>23931.89</v>
      </c>
      <c r="AE4" s="96">
        <f>ROUND(MAX((AD4)*{0.03;0.1;0.2;0.25;0.3;0.35;0.45}-{0;2520;16920;31920;52920;85920;181920},0),2)</f>
        <v>717.96</v>
      </c>
      <c r="AF4" s="97">
        <f>IFERROR(VLOOKUP(E:E,'（居民）工资表-10月'!E:AF,28,0)+VLOOKUP(E:E,'（居民）工资表-10月'!E:AG,29,0),0)</f>
        <v>575.22</v>
      </c>
      <c r="AG4" s="97">
        <f>IF((AE4-AF4)&lt;0,0,AE4-AF4)</f>
        <v>142.74</v>
      </c>
      <c r="AH4" s="107">
        <f t="shared" ref="AH4:AH16" si="3">ROUND(IF((L4-Q4-AG4)&lt;0,0,(L4-Q4-AG4)),2)</f>
        <v>7236.23</v>
      </c>
      <c r="AI4" s="108"/>
      <c r="AJ4" s="107">
        <f t="shared" ref="AJ4:AJ16" si="4">AH4+AI4</f>
        <v>7236.23</v>
      </c>
      <c r="AK4" s="109"/>
      <c r="AL4" s="107">
        <f t="shared" ref="AL4:AL16" si="5">AJ4+AG4+AK4</f>
        <v>7378.97</v>
      </c>
      <c r="AM4" s="109"/>
      <c r="AN4" s="109"/>
      <c r="AO4" s="109"/>
      <c r="AP4" s="109"/>
      <c r="AQ4" s="109"/>
      <c r="AR4" s="116" t="str">
        <f t="shared" ref="AR4:AR16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59860</v>
      </c>
      <c r="T5" s="91">
        <f>5000+IFERROR(VLOOKUP($E:$E,'（居民）工资表-10月'!$E:$T,16,0),0)</f>
        <v>50000</v>
      </c>
      <c r="U5" s="91">
        <f>Q5+IFERROR(VLOOKUP($E:$E,'（居民）工资表-10月'!$E:$U,17,0),0)</f>
        <v>6773.84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3086.16</v>
      </c>
      <c r="AE5" s="96">
        <f>ROUND(MAX((AD5)*{0.03;0.1;0.2;0.25;0.3;0.35;0.45}-{0;2520;16920;31920;52920;85920;181920},0),2)</f>
        <v>92.58</v>
      </c>
      <c r="AF5" s="97">
        <f>IFERROR(VLOOKUP(E:E,'（居民）工资表-10月'!E:AF,28,0)+VLOOKUP(E:E,'（居民）工资表-10月'!E:AG,29,0),0)</f>
        <v>79.45</v>
      </c>
      <c r="AG5" s="97">
        <f t="shared" ref="AG5:AG16" si="9">IF((AE5-AF5)&lt;0,0,AE5-AF5)</f>
        <v>13.13</v>
      </c>
      <c r="AH5" s="107">
        <f t="shared" si="3"/>
        <v>5424.63</v>
      </c>
      <c r="AI5" s="108"/>
      <c r="AJ5" s="107">
        <f t="shared" si="4"/>
        <v>5424.63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300600</v>
      </c>
      <c r="T6" s="91">
        <f>5000+IFERROR(VLOOKUP($E:$E,'（居民）工资表-10月'!$E:$T,16,0),0)</f>
        <v>50000</v>
      </c>
      <c r="U6" s="91">
        <f>Q6+IFERROR(VLOOKUP($E:$E,'（居民）工资表-10月'!$E:$U,17,0),0)</f>
        <v>9574.12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241025.88</v>
      </c>
      <c r="AE6" s="96">
        <f>ROUND(MAX((AD6)*{0.03;0.1;0.2;0.25;0.3;0.35;0.45}-{0;2520;16920;31920;52920;85920;181920},0),2)</f>
        <v>31285.18</v>
      </c>
      <c r="AF6" s="97">
        <f>IFERROR(VLOOKUP(E:E,'（居民）工资表-10月'!E:AF,28,0)+VLOOKUP(E:E,'（居民）工资表-10月'!E:AG,29,0),0)</f>
        <v>26465.84</v>
      </c>
      <c r="AG6" s="97">
        <f t="shared" si="9"/>
        <v>4819.34</v>
      </c>
      <c r="AH6" s="107">
        <f t="shared" si="3"/>
        <v>24277.34</v>
      </c>
      <c r="AI6" s="108"/>
      <c r="AJ6" s="107">
        <f t="shared" si="4"/>
        <v>24277.34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91000</v>
      </c>
      <c r="T7" s="91">
        <f>5000+IFERROR(VLOOKUP($E:$E,'（居民）工资表-10月'!$E:$T,16,0),0)</f>
        <v>50000</v>
      </c>
      <c r="U7" s="91">
        <f>Q7+IFERROR(VLOOKUP($E:$E,'（居民）工资表-10月'!$E:$U,17,0),0)</f>
        <v>5566.87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35433.13</v>
      </c>
      <c r="AE7" s="96">
        <f>ROUND(MAX((AD7)*{0.03;0.1;0.2;0.25;0.3;0.35;0.45}-{0;2520;16920;31920;52920;85920;181920},0),2)</f>
        <v>1062.99</v>
      </c>
      <c r="AF7" s="97">
        <f>IFERROR(VLOOKUP(E:E,'（居民）工资表-10月'!E:AF,28,0)+VLOOKUP(E:E,'（居民）工资表-10月'!E:AG,29,0),0)</f>
        <v>959.49</v>
      </c>
      <c r="AG7" s="97">
        <f t="shared" si="9"/>
        <v>103.5</v>
      </c>
      <c r="AH7" s="107">
        <f t="shared" si="3"/>
        <v>8346.5</v>
      </c>
      <c r="AI7" s="108"/>
      <c r="AJ7" s="107">
        <f t="shared" si="4"/>
        <v>8346.5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108000</v>
      </c>
      <c r="T8" s="91">
        <f>5000+IFERROR(VLOOKUP($E:$E,'（居民）工资表-10月'!$E:$T,16,0),0)</f>
        <v>50000</v>
      </c>
      <c r="U8" s="91">
        <f>Q8+IFERROR(VLOOKUP($E:$E,'（居民）工资表-10月'!$E:$U,17,0),0)</f>
        <v>8003.92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49996.08</v>
      </c>
      <c r="AE8" s="96">
        <f>ROUND(MAX((AD8)*{0.03;0.1;0.2;0.25;0.3;0.35;0.45}-{0;2520;16920;31920;52920;85920;181920},0),2)</f>
        <v>2479.61</v>
      </c>
      <c r="AF8" s="97">
        <f>IFERROR(VLOOKUP(E:E,'（居民）工资表-10月'!E:AF,28,0)+VLOOKUP(E:E,'（居民）工资表-10月'!E:AG,29,0),0)</f>
        <v>2008.99</v>
      </c>
      <c r="AG8" s="97">
        <f t="shared" si="9"/>
        <v>470.62</v>
      </c>
      <c r="AH8" s="107">
        <f t="shared" si="3"/>
        <v>9235.54</v>
      </c>
      <c r="AI8" s="108"/>
      <c r="AJ8" s="107">
        <f t="shared" si="4"/>
        <v>9235.54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65000</v>
      </c>
      <c r="T9" s="91">
        <f>5000+IFERROR(VLOOKUP($E:$E,'（居民）工资表-10月'!$E:$T,16,0),0)</f>
        <v>50000</v>
      </c>
      <c r="U9" s="91">
        <f>Q9+IFERROR(VLOOKUP($E:$E,'（居民）工资表-10月'!$E:$U,17,0),0)</f>
        <v>5265.64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9734.36</v>
      </c>
      <c r="AE9" s="96">
        <f>ROUND(MAX((AD9)*{0.03;0.1;0.2;0.25;0.3;0.35;0.45}-{0;2520;16920;31920;52920;85920;181920},0),2)</f>
        <v>292.03</v>
      </c>
      <c r="AF9" s="97">
        <f>IFERROR(VLOOKUP(E:E,'（居民）工资表-10月'!E:AF,28,0)+VLOOKUP(E:E,'（居民）工资表-10月'!E:AG,29,0),0)</f>
        <v>262.21</v>
      </c>
      <c r="AG9" s="97">
        <f t="shared" si="9"/>
        <v>29.82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44836.98</v>
      </c>
      <c r="T10" s="91">
        <f>5000+IFERROR(VLOOKUP($E:$E,'（居民）工资表-10月'!$E:$T,16,0),0)</f>
        <v>50000</v>
      </c>
      <c r="U10" s="91">
        <f>Q10+IFERROR(VLOOKUP($E:$E,'（居民）工资表-10月'!$E:$U,17,0),0)</f>
        <v>6478.15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-11641.17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88500</v>
      </c>
      <c r="T11" s="91">
        <f>5000+IFERROR(VLOOKUP($E:$E,'（居民）工资表-10月'!$E:$T,16,0),0)</f>
        <v>50000</v>
      </c>
      <c r="U11" s="91">
        <f>Q11+IFERROR(VLOOKUP($E:$E,'（居民）工资表-10月'!$E:$U,17,0),0)</f>
        <v>5873.92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32626.08</v>
      </c>
      <c r="AE11" s="96">
        <f>ROUND(MAX((AD11)*{0.03;0.1;0.2;0.25;0.3;0.35;0.45}-{0;2520;16920;31920;52920;85920;181920},0),2)</f>
        <v>978.78</v>
      </c>
      <c r="AF11" s="97">
        <f>IFERROR(VLOOKUP(E:E,'（居民）工资表-10月'!E:AF,28,0)+VLOOKUP(E:E,'（居民）工资表-10月'!E:AG,29,0),0)</f>
        <v>876.21</v>
      </c>
      <c r="AG11" s="97">
        <f t="shared" si="9"/>
        <v>102.57</v>
      </c>
      <c r="AH11" s="107">
        <f t="shared" si="3"/>
        <v>8316.59</v>
      </c>
      <c r="AI11" s="108"/>
      <c r="AJ11" s="107">
        <f t="shared" si="4"/>
        <v>8316.59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L12+IFERROR(VLOOKUP($E:$E,'（居民）工资表-10月'!$E:$S,15,0),0)</f>
        <v>73500</v>
      </c>
      <c r="T12" s="91">
        <f>5000+IFERROR(VLOOKUP($E:$E,'（居民）工资表-10月'!$E:$T,16,0),0)</f>
        <v>50000</v>
      </c>
      <c r="U12" s="91">
        <f>Q12+IFERROR(VLOOKUP($E:$E,'（居民）工资表-10月'!$E:$U,17,0),0)</f>
        <v>8003.92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R12+IFERROR(VLOOKUP($E:$E,'（居民）工资表-10月'!$E:$AC,25,0),0)</f>
        <v>0</v>
      </c>
      <c r="AD12" s="95">
        <f t="shared" si="2"/>
        <v>15496.08</v>
      </c>
      <c r="AE12" s="96">
        <f>ROUND(MAX((AD12)*{0.03;0.1;0.2;0.25;0.3;0.35;0.45}-{0;2520;16920;31920;52920;85920;181920},0),2)</f>
        <v>464.88</v>
      </c>
      <c r="AF12" s="97">
        <f>IFERROR(VLOOKUP(E:E,'（居民）工资表-10月'!E:AF,28,0)+VLOOKUP(E:E,'（居民）工资表-10月'!E:AG,29,0),0)</f>
        <v>413.7</v>
      </c>
      <c r="AG12" s="97">
        <f t="shared" si="9"/>
        <v>51.18</v>
      </c>
      <c r="AH12" s="107">
        <f t="shared" si="3"/>
        <v>6654.98</v>
      </c>
      <c r="AI12" s="108"/>
      <c r="AJ12" s="107">
        <f t="shared" si="4"/>
        <v>6654.98</v>
      </c>
      <c r="AK12" s="109"/>
      <c r="AL12" s="107">
        <f t="shared" si="5"/>
        <v>6706.16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L13+IFERROR(VLOOKUP($E:$E,'（居民）工资表-10月'!$E:$S,15,0),0)</f>
        <v>77000</v>
      </c>
      <c r="T13" s="91">
        <f>5000+IFERROR(VLOOKUP($E:$E,'（居民）工资表-10月'!$E:$T,16,0),0)</f>
        <v>50000</v>
      </c>
      <c r="U13" s="91">
        <f>Q13+IFERROR(VLOOKUP($E:$E,'（居民）工资表-10月'!$E:$U,17,0),0)</f>
        <v>8013.62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R13+IFERROR(VLOOKUP($E:$E,'（居民）工资表-10月'!$E:$AC,25,0),0)</f>
        <v>0</v>
      </c>
      <c r="AD13" s="95">
        <f t="shared" si="2"/>
        <v>18986.38</v>
      </c>
      <c r="AE13" s="96">
        <f>ROUND(MAX((AD13)*{0.03;0.1;0.2;0.25;0.3;0.35;0.45}-{0;2520;16920;31920;52920;85920;181920},0),2)</f>
        <v>569.59</v>
      </c>
      <c r="AF13" s="97">
        <f>IFERROR(VLOOKUP(E:E,'（居民）工资表-10月'!E:AF,28,0)+VLOOKUP(E:E,'（居民）工资表-10月'!E:AG,29,0),0)</f>
        <v>503.41</v>
      </c>
      <c r="AG13" s="97">
        <f t="shared" si="9"/>
        <v>66.18</v>
      </c>
      <c r="AH13" s="107">
        <f t="shared" si="3"/>
        <v>7139.98</v>
      </c>
      <c r="AI13" s="108"/>
      <c r="AJ13" s="107">
        <f t="shared" si="4"/>
        <v>7139.98</v>
      </c>
      <c r="AK13" s="109"/>
      <c r="AL13" s="107">
        <f t="shared" si="5"/>
        <v>7206.16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L14+IFERROR(VLOOKUP($E:$E,'（居民）工资表-10月'!$E:$S,15,0),0)</f>
        <v>60000</v>
      </c>
      <c r="T14" s="91">
        <f>5000+IFERROR(VLOOKUP($E:$E,'（居民）工资表-10月'!$E:$T,16,0),0)</f>
        <v>50000</v>
      </c>
      <c r="U14" s="91">
        <f>Q14+IFERROR(VLOOKUP($E:$E,'（居民）工资表-10月'!$E:$U,17,0),0)</f>
        <v>5533.92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R14+IFERROR(VLOOKUP($E:$E,'（居民）工资表-10月'!$E:$AC,25,0),0)</f>
        <v>0</v>
      </c>
      <c r="AD14" s="95">
        <f t="shared" si="2"/>
        <v>4466.08</v>
      </c>
      <c r="AE14" s="96">
        <f>ROUND(MAX((AD14)*{0.03;0.1;0.2;0.25;0.3;0.35;0.45}-{0;2520;16920;31920;52920;85920;181920},0),2)</f>
        <v>133.98</v>
      </c>
      <c r="AF14" s="97">
        <f>IFERROR(VLOOKUP(E:E,'（居民）工资表-10月'!E:AF,28,0)+VLOOKUP(E:E,'（居民）工资表-10月'!E:AG,29,0),0)</f>
        <v>120.39</v>
      </c>
      <c r="AG14" s="97">
        <f t="shared" si="9"/>
        <v>13.59</v>
      </c>
      <c r="AH14" s="107">
        <f t="shared" si="3"/>
        <v>5439.57</v>
      </c>
      <c r="AI14" s="108"/>
      <c r="AJ14" s="107">
        <f t="shared" si="4"/>
        <v>5439.57</v>
      </c>
      <c r="AK14" s="109"/>
      <c r="AL14" s="107">
        <f t="shared" si="5"/>
        <v>5453.16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L15+IFERROR(VLOOKUP($E:$E,'（居民）工资表-10月'!$E:$S,15,0),0)</f>
        <v>99904.76</v>
      </c>
      <c r="T15" s="91">
        <f>5000+IFERROR(VLOOKUP($E:$E,'（居民）工资表-10月'!$E:$T,16,0),0)</f>
        <v>50000</v>
      </c>
      <c r="U15" s="91">
        <f>Q15+IFERROR(VLOOKUP($E:$E,'（居民）工资表-10月'!$E:$U,17,0),0)</f>
        <v>5566.87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R15+IFERROR(VLOOKUP($E:$E,'（居民）工资表-10月'!$E:$AC,25,0),0)</f>
        <v>0</v>
      </c>
      <c r="AD15" s="95">
        <f t="shared" si="2"/>
        <v>44337.89</v>
      </c>
      <c r="AE15" s="96">
        <f>ROUND(MAX((AD15)*{0.03;0.1;0.2;0.25;0.3;0.35;0.45}-{0;2520;16920;31920;52920;85920;181920},0),2)</f>
        <v>1913.79</v>
      </c>
      <c r="AF15" s="97">
        <f>IFERROR(VLOOKUP(E:E,'（居民）工资表-10月'!E:AF,28,0)+VLOOKUP(E:E,'（居民）工资表-10月'!E:AG,29,0),0)</f>
        <v>1468.79</v>
      </c>
      <c r="AG15" s="97">
        <f t="shared" si="9"/>
        <v>445</v>
      </c>
      <c r="AH15" s="107">
        <f t="shared" si="3"/>
        <v>9005</v>
      </c>
      <c r="AI15" s="108"/>
      <c r="AJ15" s="107">
        <f t="shared" si="4"/>
        <v>9005</v>
      </c>
      <c r="AK15" s="109"/>
      <c r="AL15" s="107">
        <f t="shared" si="5"/>
        <v>9450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L16+IFERROR(VLOOKUP($E:$E,'（居民）工资表-10月'!$E:$S,15,0),0)</f>
        <v>43510.65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4420.56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R16+IFERROR(VLOOKUP($E:$E,'（居民）工资表-10月'!$E:$AC,25,0),0)</f>
        <v>0</v>
      </c>
      <c r="AD16" s="95">
        <f t="shared" si="2"/>
        <v>4090.09</v>
      </c>
      <c r="AE16" s="96">
        <f>ROUND(MAX((AD16)*{0.03;0.1;0.2;0.25;0.3;0.35;0.45}-{0;2520;16920;31920;52920;85920;181920},0),2)</f>
        <v>122.7</v>
      </c>
      <c r="AF16" s="97">
        <f>IFERROR(VLOOKUP(E:E,'（居民）工资表-10月'!E:AF,28,0)+VLOOKUP(E:E,'（居民）工资表-10月'!E:AG,29,0),0)</f>
        <v>61.28</v>
      </c>
      <c r="AG16" s="97">
        <f t="shared" si="9"/>
        <v>61.42</v>
      </c>
      <c r="AH16" s="107">
        <f t="shared" si="3"/>
        <v>6986.01</v>
      </c>
      <c r="AI16" s="108"/>
      <c r="AJ16" s="107">
        <f t="shared" si="4"/>
        <v>6986.01</v>
      </c>
      <c r="AK16" s="109"/>
      <c r="AL16" s="107">
        <f t="shared" si="5"/>
        <v>7047.43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1191712.39</v>
      </c>
      <c r="T18" s="74">
        <f t="shared" si="10"/>
        <v>635000</v>
      </c>
      <c r="U18" s="74">
        <f t="shared" si="10"/>
        <v>85143.46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471568.93</v>
      </c>
      <c r="AE18" s="74">
        <f t="shared" si="10"/>
        <v>40114.07</v>
      </c>
      <c r="AF18" s="74">
        <f t="shared" si="10"/>
        <v>33794.98</v>
      </c>
      <c r="AG18" s="74">
        <f t="shared" si="10"/>
        <v>6319.09</v>
      </c>
      <c r="AH18" s="74">
        <f t="shared" si="10"/>
        <v>107810.11</v>
      </c>
      <c r="AI18" s="74">
        <f t="shared" si="10"/>
        <v>0</v>
      </c>
      <c r="AJ18" s="74">
        <f t="shared" si="10"/>
        <v>107810.11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107810.11</v>
      </c>
      <c r="C23" s="48">
        <f>AG18</f>
        <v>6319.09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$A4:$XFD16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>ROUND(SUM(M4:P4),2)</f>
        <v>621.03</v>
      </c>
      <c r="R4" s="70">
        <v>0</v>
      </c>
      <c r="S4" s="92">
        <f>L4</f>
        <v>8000</v>
      </c>
      <c r="T4" s="93">
        <v>5000</v>
      </c>
      <c r="U4" s="93">
        <f>Q4</f>
        <v>621.03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>IF((AE4-AF4)&lt;0,0,AE4-AF4)</f>
        <v>71.37</v>
      </c>
      <c r="AH4" s="109">
        <f>ROUND(IF((L4-Q4-AG4)&lt;0,0,(L4-Q4-AG4)),2)</f>
        <v>7307.6</v>
      </c>
      <c r="AI4" s="108"/>
      <c r="AJ4" s="109">
        <f>AH4+AI4</f>
        <v>7307.6</v>
      </c>
      <c r="AK4" s="109"/>
      <c r="AL4" s="109">
        <f>AJ4+AG4+AK4</f>
        <v>7378.97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70">
        <f t="shared" ref="Q5:Q19" si="0">ROUND(SUM(M5:P5),2)</f>
        <v>662.24</v>
      </c>
      <c r="R5" s="70">
        <v>0</v>
      </c>
      <c r="S5" s="92">
        <f t="shared" ref="S5:S21" si="1">L5</f>
        <v>6100</v>
      </c>
      <c r="T5" s="93">
        <v>5000</v>
      </c>
      <c r="U5" s="93">
        <f t="shared" ref="U5:U21" si="2">Q5</f>
        <v>662.24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437.76</v>
      </c>
      <c r="AE5" s="99">
        <f>ROUND(MAX((AD5)*{0.03;0.1;0.2;0.25;0.3;0.35;0.45}-{0;2520;16920;31920;52920;85920;181920},0),2)</f>
        <v>13.13</v>
      </c>
      <c r="AF5" s="100">
        <v>0</v>
      </c>
      <c r="AG5" s="100">
        <f t="shared" ref="AG5:AG21" si="6">IF((AE5-AF5)&lt;0,0,AE5-AF5)</f>
        <v>13.13</v>
      </c>
      <c r="AH5" s="109">
        <f t="shared" ref="AH5:AH21" si="7">ROUND(IF((L5-Q5-AG5)&lt;0,0,(L5-Q5-AG5)),2)</f>
        <v>5424.63</v>
      </c>
      <c r="AI5" s="108"/>
      <c r="AJ5" s="109">
        <f t="shared" ref="AJ5:AJ21" si="8">AH5+AI5</f>
        <v>5424.63</v>
      </c>
      <c r="AK5" s="109"/>
      <c r="AL5" s="109">
        <f t="shared" ref="AL5:AL21" si="9">AJ5+AG5+AK5</f>
        <v>5437.76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4447.97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-1216.4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3783.6</v>
      </c>
      <c r="AI10" s="108"/>
      <c r="AJ10" s="109">
        <f t="shared" si="8"/>
        <v>3783.6</v>
      </c>
      <c r="AK10" s="109"/>
      <c r="AL10" s="109">
        <f t="shared" si="9"/>
        <v>3783.6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7392.73</v>
      </c>
      <c r="M16" s="71">
        <v>510.72</v>
      </c>
      <c r="N16" s="71">
        <v>102.28</v>
      </c>
      <c r="O16" s="71">
        <v>19.15</v>
      </c>
      <c r="P16" s="71">
        <v>110.5</v>
      </c>
      <c r="Q16" s="70">
        <f t="shared" si="0"/>
        <v>742.65</v>
      </c>
      <c r="R16" s="70">
        <v>0</v>
      </c>
      <c r="S16" s="92">
        <f t="shared" si="1"/>
        <v>7392.73</v>
      </c>
      <c r="T16" s="93">
        <v>5000</v>
      </c>
      <c r="U16" s="93">
        <f t="shared" si="2"/>
        <v>742.65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1650.08</v>
      </c>
      <c r="AE16" s="99">
        <f>ROUND(MAX((AD16)*{0.03;0.1;0.2;0.25;0.3;0.35;0.45}-{0;2520;16920;31920;52920;85920;181920},0),2)</f>
        <v>49.5</v>
      </c>
      <c r="AF16" s="100">
        <v>0</v>
      </c>
      <c r="AG16" s="100">
        <f t="shared" si="6"/>
        <v>49.5</v>
      </c>
      <c r="AH16" s="109">
        <f t="shared" si="7"/>
        <v>6600.58</v>
      </c>
      <c r="AI16" s="108"/>
      <c r="AJ16" s="109">
        <f t="shared" si="8"/>
        <v>6600.58</v>
      </c>
      <c r="AK16" s="109"/>
      <c r="AL16" s="109">
        <f t="shared" si="9"/>
        <v>6650.08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/>
      <c r="B17" s="37"/>
      <c r="C17" s="37"/>
      <c r="D17" s="37"/>
      <c r="E17" s="37"/>
      <c r="F17" s="127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70"/>
      <c r="R17" s="70"/>
      <c r="S17" s="92"/>
      <c r="T17" s="93"/>
      <c r="U17" s="93"/>
      <c r="V17" s="70"/>
      <c r="W17" s="70"/>
      <c r="X17" s="70"/>
      <c r="Y17" s="70"/>
      <c r="Z17" s="70"/>
      <c r="AA17" s="70"/>
      <c r="AB17" s="92"/>
      <c r="AC17" s="92"/>
      <c r="AD17" s="98"/>
      <c r="AE17" s="99"/>
      <c r="AF17" s="100"/>
      <c r="AG17" s="100"/>
      <c r="AH17" s="109"/>
      <c r="AI17" s="108"/>
      <c r="AJ17" s="109"/>
      <c r="AK17" s="109"/>
      <c r="AL17" s="109"/>
      <c r="AM17" s="109"/>
      <c r="AN17" s="109"/>
      <c r="AO17" s="109"/>
      <c r="AP17" s="109"/>
      <c r="AQ17" s="109"/>
      <c r="AR17" s="117"/>
      <c r="AS17" s="117"/>
      <c r="AT17" s="117"/>
    </row>
    <row r="18" s="12" customFormat="1" ht="18" customHeight="1" spans="1:46">
      <c r="A18" s="36"/>
      <c r="B18" s="37"/>
      <c r="C18" s="37"/>
      <c r="D18" s="37"/>
      <c r="E18" s="37"/>
      <c r="F18" s="127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70"/>
      <c r="R18" s="70"/>
      <c r="S18" s="92"/>
      <c r="T18" s="93"/>
      <c r="U18" s="93"/>
      <c r="V18" s="70"/>
      <c r="W18" s="70"/>
      <c r="X18" s="70"/>
      <c r="Y18" s="70"/>
      <c r="Z18" s="70"/>
      <c r="AA18" s="70"/>
      <c r="AB18" s="92"/>
      <c r="AC18" s="92"/>
      <c r="AD18" s="98"/>
      <c r="AE18" s="99"/>
      <c r="AF18" s="100"/>
      <c r="AG18" s="100"/>
      <c r="AH18" s="109"/>
      <c r="AI18" s="108"/>
      <c r="AJ18" s="109"/>
      <c r="AK18" s="109"/>
      <c r="AL18" s="109"/>
      <c r="AM18" s="109"/>
      <c r="AN18" s="109"/>
      <c r="AO18" s="109"/>
      <c r="AP18" s="109"/>
      <c r="AQ18" s="109"/>
      <c r="AR18" s="117"/>
      <c r="AS18" s="117"/>
      <c r="AT18" s="117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122500.7</v>
      </c>
      <c r="M19" s="74">
        <f t="shared" si="13"/>
        <v>4959.05</v>
      </c>
      <c r="N19" s="74">
        <f t="shared" si="13"/>
        <v>1341.92</v>
      </c>
      <c r="O19" s="74">
        <f t="shared" si="13"/>
        <v>258.72</v>
      </c>
      <c r="P19" s="74">
        <f t="shared" si="13"/>
        <v>2232.9</v>
      </c>
      <c r="Q19" s="74">
        <f t="shared" si="13"/>
        <v>8792.59</v>
      </c>
      <c r="R19" s="74">
        <f t="shared" si="13"/>
        <v>0</v>
      </c>
      <c r="S19" s="74">
        <f t="shared" si="13"/>
        <v>122500.7</v>
      </c>
      <c r="T19" s="74">
        <f t="shared" si="13"/>
        <v>65000</v>
      </c>
      <c r="U19" s="74">
        <f t="shared" si="13"/>
        <v>8792.59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48708.11</v>
      </c>
      <c r="AE19" s="74">
        <f t="shared" si="13"/>
        <v>1497.71</v>
      </c>
      <c r="AF19" s="74">
        <f t="shared" si="13"/>
        <v>0</v>
      </c>
      <c r="AG19" s="74">
        <f t="shared" si="13"/>
        <v>1497.71</v>
      </c>
      <c r="AH19" s="74">
        <f t="shared" si="13"/>
        <v>112210.4</v>
      </c>
      <c r="AI19" s="126">
        <f t="shared" si="13"/>
        <v>0</v>
      </c>
      <c r="AJ19" s="74">
        <f t="shared" si="13"/>
        <v>112210.4</v>
      </c>
      <c r="AK19" s="74">
        <f t="shared" si="13"/>
        <v>0</v>
      </c>
      <c r="AL19" s="74">
        <f t="shared" si="13"/>
        <v>113708.11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112210.4</v>
      </c>
      <c r="C24" s="48">
        <f>AG19</f>
        <v>1497.71</v>
      </c>
      <c r="D24" s="48">
        <f>AK19</f>
        <v>0</v>
      </c>
      <c r="E24" s="48">
        <f>B24+C24+D24</f>
        <v>113708.11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f>VLOOKUP(C4,[3]Sheet1!$B$2:$F$14,5,0)</f>
        <v>12.92</v>
      </c>
      <c r="P4" s="71">
        <v>177.4</v>
      </c>
      <c r="Q4" s="89">
        <f t="shared" ref="Q4:Q19" si="0">ROUND(SUM(M4:P4),2)</f>
        <v>621.03</v>
      </c>
      <c r="R4" s="70">
        <v>0</v>
      </c>
      <c r="S4" s="90">
        <f>L4+IFERROR(VLOOKUP($E:$E,'（居民）工资表-11月'!$E:$S,15,0),0)</f>
        <v>88000</v>
      </c>
      <c r="T4" s="91">
        <f>5000+IFERROR(VLOOKUP($E:$E,'（居民）工资表-11月'!$E:$T,16,0),0)</f>
        <v>55000</v>
      </c>
      <c r="U4" s="91">
        <f>Q4+IFERROR(VLOOKUP($E:$E,'（居民）工资表-11月'!$E:$U,17,0),0)</f>
        <v>6689.14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-2489.14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717.96</v>
      </c>
      <c r="AG4" s="97">
        <f t="shared" ref="AG4:AG19" si="3">IF((AE4-AF4)&lt;0,0,AE4-AF4)</f>
        <v>0</v>
      </c>
      <c r="AH4" s="107">
        <f t="shared" ref="AH4:AH19" si="4">ROUND(IF((L4-Q4-AG4)&lt;0,0,(L4-Q4-AG4)),2)</f>
        <v>7378.97</v>
      </c>
      <c r="AI4" s="108"/>
      <c r="AJ4" s="107">
        <f t="shared" ref="AJ4:AJ19" si="5">AH4+AI4</f>
        <v>7378.97</v>
      </c>
      <c r="AK4" s="109"/>
      <c r="AL4" s="107">
        <f t="shared" ref="AL4:AL19" si="6">AJ4+AG4+AK4</f>
        <v>7378.97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IF(SUMPRODUCT(N(E$1:E$17=E4))&gt;1,"重复","不")</f>
        <v>不</v>
      </c>
      <c r="AT4" s="116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f>VLOOKUP(C5,[3]Sheet1!$B$2:$F$14,5,0)</f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L5+IFERROR(VLOOKUP($E:$E,'（居民）工资表-11月'!$E:$S,15,0),0)</f>
        <v>65960</v>
      </c>
      <c r="T5" s="91">
        <f>5000+IFERROR(VLOOKUP($E:$E,'（居民）工资表-11月'!$E:$T,16,0),0)</f>
        <v>55000</v>
      </c>
      <c r="U5" s="91">
        <f>Q5+IFERROR(VLOOKUP($E:$E,'（居民）工资表-11月'!$E:$U,17,0),0)</f>
        <v>7436.08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3523.92</v>
      </c>
      <c r="AE5" s="96">
        <f>ROUND(MAX((AD5)*{0.03;0.1;0.2;0.25;0.3;0.35;0.45}-{0;2520;16920;31920;52920;85920;181920},0),2)</f>
        <v>105.72</v>
      </c>
      <c r="AF5" s="97">
        <f>IFERROR(VLOOKUP(E:E,'（居民）工资表-11月'!E:AF,28,0)+VLOOKUP(E:E,'（居民）工资表-11月'!E:AG,29,0),0)</f>
        <v>92.58</v>
      </c>
      <c r="AG5" s="97">
        <f t="shared" si="3"/>
        <v>13.14</v>
      </c>
      <c r="AH5" s="107">
        <f t="shared" si="4"/>
        <v>5424.62</v>
      </c>
      <c r="AI5" s="108"/>
      <c r="AJ5" s="107">
        <f t="shared" si="5"/>
        <v>5424.62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IF(SUMPRODUCT(N(E$1:E$17=E5))&gt;1,"重复","不")</f>
        <v>不</v>
      </c>
      <c r="AT5" s="116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f>VLOOKUP(C6,[3]Sheet1!$B$2:$F$14,5,0)</f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L6+IFERROR(VLOOKUP($E:$E,'（居民）工资表-11月'!$E:$S,15,0),0)</f>
        <v>330660</v>
      </c>
      <c r="T6" s="91">
        <f>5000+IFERROR(VLOOKUP($E:$E,'（居民）工资表-11月'!$E:$T,16,0),0)</f>
        <v>55000</v>
      </c>
      <c r="U6" s="91">
        <f>Q6+IFERROR(VLOOKUP($E:$E,'（居民）工资表-11月'!$E:$U,17,0),0)</f>
        <v>10537.44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265122.56</v>
      </c>
      <c r="AE6" s="96">
        <f>ROUND(MAX((AD6)*{0.03;0.1;0.2;0.25;0.3;0.35;0.45}-{0;2520;16920;31920;52920;85920;181920},0),2)</f>
        <v>36104.51</v>
      </c>
      <c r="AF6" s="97">
        <f>IFERROR(VLOOKUP(E:E,'（居民）工资表-11月'!E:AF,28,0)+VLOOKUP(E:E,'（居民）工资表-11月'!E:AG,29,0),0)</f>
        <v>31285.18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IF(SUMPRODUCT(N(E$1:E$17=E6))&gt;1,"重复","不")</f>
        <v>不</v>
      </c>
      <c r="AT6" s="116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f>VLOOKUP(C7,[3]Sheet1!$B$2:$F$14,5,0)</f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L7+IFERROR(VLOOKUP($E:$E,'（居民）工资表-11月'!$E:$S,15,0),0)</f>
        <v>100000</v>
      </c>
      <c r="T7" s="91">
        <f>5000+IFERROR(VLOOKUP($E:$E,'（居民）工资表-11月'!$E:$T,16,0),0)</f>
        <v>55000</v>
      </c>
      <c r="U7" s="91">
        <f>Q7+IFERROR(VLOOKUP($E:$E,'（居民）工资表-11月'!$E:$U,17,0),0)</f>
        <v>6116.87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38883.13</v>
      </c>
      <c r="AE7" s="96">
        <f>ROUND(MAX((AD7)*{0.03;0.1;0.2;0.25;0.3;0.35;0.45}-{0;2520;16920;31920;52920;85920;181920},0),2)</f>
        <v>1368.31</v>
      </c>
      <c r="AF7" s="97">
        <f>IFERROR(VLOOKUP(E:E,'（居民）工资表-11月'!E:AF,28,0)+VLOOKUP(E:E,'（居民）工资表-11月'!E:AG,29,0),0)</f>
        <v>1062.99</v>
      </c>
      <c r="AG7" s="97">
        <f t="shared" si="3"/>
        <v>305.32</v>
      </c>
      <c r="AH7" s="107">
        <f t="shared" si="4"/>
        <v>8144.68</v>
      </c>
      <c r="AI7" s="108"/>
      <c r="AJ7" s="107">
        <f t="shared" si="5"/>
        <v>8144.68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IF(SUMPRODUCT(N(E$1:E$17=E7))&gt;1,"重复","不")</f>
        <v>不</v>
      </c>
      <c r="AT7" s="116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f>VLOOKUP(C8,[3]Sheet1!$B$2:$F$14,5,0)</f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L8+IFERROR(VLOOKUP($E:$E,'（居民）工资表-11月'!$E:$S,15,0),0)</f>
        <v>118500</v>
      </c>
      <c r="T8" s="91">
        <f>5000+IFERROR(VLOOKUP($E:$E,'（居民）工资表-11月'!$E:$T,16,0),0)</f>
        <v>55000</v>
      </c>
      <c r="U8" s="91">
        <f>Q8+IFERROR(VLOOKUP($E:$E,'（居民）工资表-11月'!$E:$U,17,0),0)</f>
        <v>8797.76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54702.24</v>
      </c>
      <c r="AE8" s="96">
        <f>ROUND(MAX((AD8)*{0.03;0.1;0.2;0.25;0.3;0.35;0.45}-{0;2520;16920;31920;52920;85920;181920},0),2)</f>
        <v>2950.22</v>
      </c>
      <c r="AF8" s="97">
        <f>IFERROR(VLOOKUP(E:E,'（居民）工资表-11月'!E:AF,28,0)+VLOOKUP(E:E,'（居民）工资表-11月'!E:AG,29,0),0)</f>
        <v>2479.61</v>
      </c>
      <c r="AG8" s="97">
        <f t="shared" si="3"/>
        <v>470.61</v>
      </c>
      <c r="AH8" s="107">
        <f t="shared" si="4"/>
        <v>9235.55</v>
      </c>
      <c r="AI8" s="108"/>
      <c r="AJ8" s="107">
        <f t="shared" si="5"/>
        <v>9235.55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IF(SUMPRODUCT(N(E$1:E$17=E8))&gt;1,"重复","不")</f>
        <v>不</v>
      </c>
      <c r="AT8" s="116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f>VLOOKUP(C9,[3]Sheet1!$B$2:$F$14,5,0)</f>
        <v>12.08</v>
      </c>
      <c r="P9" s="71">
        <v>100</v>
      </c>
      <c r="Q9" s="89">
        <f t="shared" si="0"/>
        <v>529.78</v>
      </c>
      <c r="R9" s="70">
        <v>0</v>
      </c>
      <c r="S9" s="90">
        <f>L9+IFERROR(VLOOKUP($E:$E,'（居民）工资表-11月'!$E:$S,15,0),0)</f>
        <v>71500</v>
      </c>
      <c r="T9" s="91">
        <f>5000+IFERROR(VLOOKUP($E:$E,'（居民）工资表-11月'!$E:$T,16,0),0)</f>
        <v>55000</v>
      </c>
      <c r="U9" s="91">
        <f>Q9+IFERROR(VLOOKUP($E:$E,'（居民）工资表-11月'!$E:$U,17,0),0)</f>
        <v>5795.42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10704.58</v>
      </c>
      <c r="AE9" s="96">
        <f>ROUND(MAX((AD9)*{0.03;0.1;0.2;0.25;0.3;0.35;0.45}-{0;2520;16920;31920;52920;85920;181920},0),2)</f>
        <v>321.14</v>
      </c>
      <c r="AF9" s="97">
        <f>IFERROR(VLOOKUP(E:E,'（居民）工资表-11月'!E:AF,28,0)+VLOOKUP(E:E,'（居民）工资表-11月'!E:AG,29,0),0)</f>
        <v>292.03</v>
      </c>
      <c r="AG9" s="97">
        <f t="shared" si="3"/>
        <v>29.11</v>
      </c>
      <c r="AH9" s="107">
        <f t="shared" si="4"/>
        <v>5941.11</v>
      </c>
      <c r="AI9" s="108"/>
      <c r="AJ9" s="107">
        <f t="shared" si="5"/>
        <v>5941.11</v>
      </c>
      <c r="AK9" s="109"/>
      <c r="AL9" s="107">
        <f t="shared" si="6"/>
        <v>5970.22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IF(SUMPRODUCT(N(E$1:E$17=E9))&gt;1,"重复","不")</f>
        <v>不</v>
      </c>
      <c r="AT9" s="116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f>VLOOKUP(C10,[3]Sheet1!$B$2:$F$14,5,0)</f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L10+IFERROR(VLOOKUP($E:$E,'（居民）工资表-11月'!$E:$S,15,0),0)</f>
        <v>49284.95</v>
      </c>
      <c r="T10" s="91">
        <f>5000+IFERROR(VLOOKUP($E:$E,'（居民）工资表-11月'!$E:$T,16,0),0)</f>
        <v>55000</v>
      </c>
      <c r="U10" s="91">
        <f>Q10+IFERROR(VLOOKUP($E:$E,'（居民）工资表-11月'!$E:$U,17,0),0)</f>
        <v>7142.52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-12857.57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IF(SUMPRODUCT(N(E$1:E$17=E10))&gt;1,"重复","不")</f>
        <v>不</v>
      </c>
      <c r="AT10" s="116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f>VLOOKUP(C11,[3]Sheet1!$B$2:$F$14,5,0)</f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L11+IFERROR(VLOOKUP($E:$E,'（居民）工资表-11月'!$E:$S,15,0),0)</f>
        <v>97500</v>
      </c>
      <c r="T11" s="91">
        <f>5000+IFERROR(VLOOKUP($E:$E,'（居民）工资表-11月'!$E:$T,16,0),0)</f>
        <v>55000</v>
      </c>
      <c r="U11" s="91">
        <f>Q11+IFERROR(VLOOKUP($E:$E,'（居民）工资表-11月'!$E:$U,17,0),0)</f>
        <v>6454.76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36045.24</v>
      </c>
      <c r="AE11" s="96">
        <f>ROUND(MAX((AD11)*{0.03;0.1;0.2;0.25;0.3;0.35;0.45}-{0;2520;16920;31920;52920;85920;181920},0),2)</f>
        <v>1084.52</v>
      </c>
      <c r="AF11" s="97">
        <f>IFERROR(VLOOKUP(E:E,'（居民）工资表-11月'!E:AF,28,0)+VLOOKUP(E:E,'（居民）工资表-11月'!E:AG,29,0),0)</f>
        <v>978.78</v>
      </c>
      <c r="AG11" s="97">
        <f t="shared" si="3"/>
        <v>105.74</v>
      </c>
      <c r="AH11" s="107">
        <f t="shared" si="4"/>
        <v>8313.42</v>
      </c>
      <c r="AI11" s="108"/>
      <c r="AJ11" s="107">
        <f t="shared" si="5"/>
        <v>8313.42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IF(SUMPRODUCT(N(E$1:E$17=E11))&gt;1,"重复","不")</f>
        <v>不</v>
      </c>
      <c r="AT11" s="116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f>VLOOKUP(C12,[3]Sheet1!$B$2:$F$14,5,0)</f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L12+IFERROR(VLOOKUP($E:$E,'（居民）工资表-11月'!$E:$S,15,0),0)</f>
        <v>81000</v>
      </c>
      <c r="T12" s="91">
        <f>5000+IFERROR(VLOOKUP($E:$E,'（居民）工资表-11月'!$E:$T,16,0),0)</f>
        <v>55000</v>
      </c>
      <c r="U12" s="91">
        <f>Q12+IFERROR(VLOOKUP($E:$E,'（居民）工资表-11月'!$E:$U,17,0),0)</f>
        <v>8797.76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17202.24</v>
      </c>
      <c r="AE12" s="96">
        <f>ROUND(MAX((AD12)*{0.03;0.1;0.2;0.25;0.3;0.35;0.45}-{0;2520;16920;31920;52920;85920;181920},0),2)</f>
        <v>516.07</v>
      </c>
      <c r="AF12" s="97">
        <f>IFERROR(VLOOKUP(E:E,'（居民）工资表-11月'!E:AF,28,0)+VLOOKUP(E:E,'（居民）工资表-11月'!E:AG,29,0),0)</f>
        <v>464.88</v>
      </c>
      <c r="AG12" s="97">
        <f t="shared" si="3"/>
        <v>51.1900000000001</v>
      </c>
      <c r="AH12" s="107">
        <f t="shared" si="4"/>
        <v>6654.97</v>
      </c>
      <c r="AI12" s="108"/>
      <c r="AJ12" s="107">
        <f t="shared" si="5"/>
        <v>6654.97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IF(SUMPRODUCT(N(E$1:E$17=E12))&gt;1,"重复","不")</f>
        <v>不</v>
      </c>
      <c r="AT12" s="116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f>VLOOKUP(C13,[3]Sheet1!$B$2:$F$14,5,0)</f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L13+IFERROR(VLOOKUP($E:$E,'（居民）工资表-11月'!$E:$S,15,0),0)</f>
        <v>85000</v>
      </c>
      <c r="T13" s="91">
        <f>5000+IFERROR(VLOOKUP($E:$E,'（居民）工资表-11月'!$E:$T,16,0),0)</f>
        <v>55000</v>
      </c>
      <c r="U13" s="91">
        <f>Q13+IFERROR(VLOOKUP($E:$E,'（居民）工资表-11月'!$E:$U,17,0),0)</f>
        <v>8807.46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21192.54</v>
      </c>
      <c r="AE13" s="96">
        <f>ROUND(MAX((AD13)*{0.03;0.1;0.2;0.25;0.3;0.35;0.45}-{0;2520;16920;31920;52920;85920;181920},0),2)</f>
        <v>635.78</v>
      </c>
      <c r="AF13" s="97">
        <f>IFERROR(VLOOKUP(E:E,'（居民）工资表-11月'!E:AF,28,0)+VLOOKUP(E:E,'（居民）工资表-11月'!E:AG,29,0),0)</f>
        <v>569.59</v>
      </c>
      <c r="AG13" s="97">
        <f t="shared" si="3"/>
        <v>66.1899999999999</v>
      </c>
      <c r="AH13" s="107">
        <f t="shared" si="4"/>
        <v>7139.97</v>
      </c>
      <c r="AI13" s="108"/>
      <c r="AJ13" s="107">
        <f t="shared" si="5"/>
        <v>7139.97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IF(SUMPRODUCT(N(E$1:E$17=E13))&gt;1,"重复","不")</f>
        <v>不</v>
      </c>
      <c r="AT13" s="116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f>VLOOKUP(C14,[3]Sheet1!$B$2:$F$14,5,0)</f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L14+IFERROR(VLOOKUP($E:$E,'（居民）工资表-11月'!$E:$S,15,0),0)</f>
        <v>66000</v>
      </c>
      <c r="T14" s="91">
        <f>5000+IFERROR(VLOOKUP($E:$E,'（居民）工资表-11月'!$E:$T,16,0),0)</f>
        <v>55000</v>
      </c>
      <c r="U14" s="91">
        <f>Q14+IFERROR(VLOOKUP($E:$E,'（居民）工资表-11月'!$E:$U,17,0),0)</f>
        <v>6080.76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4919.24</v>
      </c>
      <c r="AE14" s="96">
        <f>ROUND(MAX((AD14)*{0.03;0.1;0.2;0.25;0.3;0.35;0.45}-{0;2520;16920;31920;52920;85920;181920},0),2)</f>
        <v>147.58</v>
      </c>
      <c r="AF14" s="97">
        <f>IFERROR(VLOOKUP(E:E,'（居民）工资表-11月'!E:AF,28,0)+VLOOKUP(E:E,'（居民）工资表-11月'!E:AG,29,0),0)</f>
        <v>133.98</v>
      </c>
      <c r="AG14" s="97">
        <f t="shared" si="3"/>
        <v>13.6</v>
      </c>
      <c r="AH14" s="107">
        <f t="shared" si="4"/>
        <v>5439.56</v>
      </c>
      <c r="AI14" s="108"/>
      <c r="AJ14" s="107">
        <f t="shared" si="5"/>
        <v>5439.56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IF(SUMPRODUCT(N(E$1:E$17=E14))&gt;1,"重复","不")</f>
        <v>不</v>
      </c>
      <c r="AT14" s="116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f>VLOOKUP(C15,[3]Sheet1!$B$2:$F$14,5,0)</f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L15+IFERROR(VLOOKUP($E:$E,'（居民）工资表-11月'!$E:$S,15,0),0)</f>
        <v>109904.76</v>
      </c>
      <c r="T15" s="91">
        <f>5000+IFERROR(VLOOKUP($E:$E,'（居民）工资表-11月'!$E:$T,16,0),0)</f>
        <v>55000</v>
      </c>
      <c r="U15" s="91">
        <f>Q15+IFERROR(VLOOKUP($E:$E,'（居民）工资表-11月'!$E:$U,17,0),0)</f>
        <v>6116.87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48787.89</v>
      </c>
      <c r="AE15" s="96">
        <f>ROUND(MAX((AD15)*{0.03;0.1;0.2;0.25;0.3;0.35;0.45}-{0;2520;16920;31920;52920;85920;181920},0),2)</f>
        <v>2358.79</v>
      </c>
      <c r="AF15" s="97">
        <f>IFERROR(VLOOKUP(E:E,'（居民）工资表-11月'!E:AF,28,0)+VLOOKUP(E:E,'（居民）工资表-11月'!E:AG,29,0),0)</f>
        <v>1913.79</v>
      </c>
      <c r="AG15" s="97">
        <f t="shared" si="3"/>
        <v>445</v>
      </c>
      <c r="AH15" s="107">
        <f t="shared" si="4"/>
        <v>9005</v>
      </c>
      <c r="AI15" s="108"/>
      <c r="AJ15" s="107">
        <f t="shared" si="5"/>
        <v>9005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IF(SUMPRODUCT(N(E$1:E$17=E15))&gt;1,"重复","不")</f>
        <v>不</v>
      </c>
      <c r="AT15" s="116" t="str">
        <f>IF(SUMPRODUCT(N(AO$1:AO$17=AO15))&gt;1,"重复","不")</f>
        <v>重复</v>
      </c>
    </row>
    <row r="16" s="12" customFormat="1" ht="18" customHeight="1" spans="1:46">
      <c r="A16" s="36">
        <v>12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f>VLOOKUP(C16,[3]Sheet1!$B$2:$F$14,5,0)</f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L16+IFERROR(VLOOKUP($E:$E,'（居民）工资表-11月'!$E:$S,15,0),0)</f>
        <v>51110.65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4973.13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6137.52</v>
      </c>
      <c r="AE16" s="96">
        <f>ROUND(MAX((AD16)*{0.03;0.1;0.2;0.25;0.3;0.35;0.45}-{0;2520;16920;31920;52920;85920;181920},0),2)</f>
        <v>184.13</v>
      </c>
      <c r="AF16" s="97">
        <f>IFERROR(VLOOKUP(E:E,'（居民）工资表-11月'!E:AF,28,0)+VLOOKUP(E:E,'（居民）工资表-11月'!E:AG,29,0),0)</f>
        <v>122.7</v>
      </c>
      <c r="AG16" s="97">
        <f t="shared" si="3"/>
        <v>61.43</v>
      </c>
      <c r="AH16" s="107">
        <f t="shared" si="4"/>
        <v>6986</v>
      </c>
      <c r="AI16" s="108"/>
      <c r="AJ16" s="107">
        <f t="shared" si="5"/>
        <v>6986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IF(SUMPRODUCT(N(E$1:E$17=E16))&gt;1,"重复","不")</f>
        <v>不</v>
      </c>
      <c r="AT16" s="116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 t="shared" ref="L18:AL18" si="8">SUM(L4:L17)</f>
        <v>122707.97</v>
      </c>
      <c r="M18" s="74">
        <f t="shared" si="8"/>
        <v>4786.25</v>
      </c>
      <c r="N18" s="74">
        <f t="shared" si="8"/>
        <v>1331.12</v>
      </c>
      <c r="O18" s="74">
        <f t="shared" si="8"/>
        <v>252.24</v>
      </c>
      <c r="P18" s="74">
        <f t="shared" si="8"/>
        <v>2232.9</v>
      </c>
      <c r="Q18" s="74">
        <f t="shared" si="8"/>
        <v>8602.51</v>
      </c>
      <c r="R18" s="74">
        <f t="shared" si="8"/>
        <v>0</v>
      </c>
      <c r="S18" s="74">
        <f t="shared" si="8"/>
        <v>1314420.36</v>
      </c>
      <c r="T18" s="74">
        <f t="shared" si="8"/>
        <v>700000</v>
      </c>
      <c r="U18" s="74">
        <f t="shared" si="8"/>
        <v>93745.97</v>
      </c>
      <c r="V18" s="74">
        <f t="shared" si="8"/>
        <v>12000</v>
      </c>
      <c r="W18" s="74">
        <f t="shared" si="8"/>
        <v>0</v>
      </c>
      <c r="X18" s="74">
        <f t="shared" si="8"/>
        <v>12000</v>
      </c>
      <c r="Y18" s="74">
        <f t="shared" si="8"/>
        <v>0</v>
      </c>
      <c r="Z18" s="74">
        <f t="shared" si="8"/>
        <v>4800</v>
      </c>
      <c r="AA18" s="74">
        <f t="shared" si="8"/>
        <v>0</v>
      </c>
      <c r="AB18" s="74">
        <f t="shared" si="8"/>
        <v>28800</v>
      </c>
      <c r="AC18" s="74">
        <f t="shared" si="8"/>
        <v>0</v>
      </c>
      <c r="AD18" s="74">
        <f t="shared" si="8"/>
        <v>491874.39</v>
      </c>
      <c r="AE18" s="74">
        <f t="shared" si="8"/>
        <v>45776.77</v>
      </c>
      <c r="AF18" s="74">
        <f t="shared" si="8"/>
        <v>40114.07</v>
      </c>
      <c r="AG18" s="74">
        <f t="shared" si="8"/>
        <v>6380.66</v>
      </c>
      <c r="AH18" s="74">
        <f t="shared" si="8"/>
        <v>107724.8</v>
      </c>
      <c r="AI18" s="126">
        <f t="shared" si="8"/>
        <v>0</v>
      </c>
      <c r="AJ18" s="74">
        <f t="shared" si="8"/>
        <v>107724.8</v>
      </c>
      <c r="AK18" s="74">
        <f t="shared" si="8"/>
        <v>0</v>
      </c>
      <c r="AL18" s="74">
        <f t="shared" si="8"/>
        <v>114105.46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107724.8</v>
      </c>
      <c r="C23" s="48">
        <f>AG18</f>
        <v>6380.66</v>
      </c>
      <c r="D23" s="48">
        <f>AK18</f>
        <v>0</v>
      </c>
      <c r="E23" s="48">
        <f>B23+C23+D23</f>
        <v>114105.46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T34"/>
  <sheetViews>
    <sheetView workbookViewId="0">
      <pane xSplit="6" ySplit="3" topLeftCell="G8" activePane="bottomRight" state="frozen"/>
      <selection/>
      <selection pane="topRight"/>
      <selection pane="bottomLeft"/>
      <selection pane="bottomRight" activeCell="N11" sqref="N11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310.515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208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70">
        <f t="shared" ref="Q4:Q16" si="0">ROUND(SUM(M4:P4),2)</f>
        <v>621.03</v>
      </c>
      <c r="R4" s="70">
        <v>0</v>
      </c>
      <c r="S4" s="92">
        <f t="shared" ref="S4:S16" si="1">L4</f>
        <v>8000</v>
      </c>
      <c r="T4" s="93">
        <v>5000</v>
      </c>
      <c r="U4" s="93">
        <f t="shared" ref="U4:U16" si="2">Q4</f>
        <v>621.03</v>
      </c>
      <c r="V4" s="70"/>
      <c r="W4" s="70"/>
      <c r="X4" s="70"/>
      <c r="Y4" s="70"/>
      <c r="Z4" s="70"/>
      <c r="AA4" s="70"/>
      <c r="AB4" s="92">
        <f t="shared" ref="AB4:AB16" si="3">ROUND(SUM(V4:AA4),2)</f>
        <v>0</v>
      </c>
      <c r="AC4" s="92">
        <f t="shared" ref="AC4:AC16" si="4">R4</f>
        <v>0</v>
      </c>
      <c r="AD4" s="98">
        <f t="shared" ref="AD4:AD16" si="5">ROUND(S4-T4-U4-AB4-AC4,2)</f>
        <v>2378.97</v>
      </c>
      <c r="AE4" s="99">
        <f>ROUND(MAX((AD4)*{0.03;0.1;0.2;0.25;0.3;0.35;0.45}-{0;2520;16920;31920;52920;85920;181920},0),2)</f>
        <v>71.37</v>
      </c>
      <c r="AF4" s="100">
        <v>0</v>
      </c>
      <c r="AG4" s="100">
        <f t="shared" ref="AG4:AG16" si="6">IF((AE4-AF4)&lt;0,0,AE4-AF4)</f>
        <v>71.37</v>
      </c>
      <c r="AH4" s="109">
        <f t="shared" ref="AH4:AH16" si="7">ROUND(IF((L4-Q4-AG4)&lt;0,0,(L4-Q4-AG4)),2)</f>
        <v>7307.6</v>
      </c>
      <c r="AI4" s="108"/>
      <c r="AJ4" s="109">
        <f t="shared" ref="AJ4:AJ16" si="8">AH4+AI4</f>
        <v>7307.6</v>
      </c>
      <c r="AK4" s="109"/>
      <c r="AL4" s="109">
        <f t="shared" ref="AL4:AL16" si="9">AJ4+AG4+AK4</f>
        <v>7378.97</v>
      </c>
      <c r="AM4" s="109"/>
      <c r="AN4" s="109"/>
      <c r="AO4" s="109"/>
      <c r="AP4" s="109"/>
      <c r="AQ4" s="109"/>
      <c r="AR4" s="117" t="str">
        <f t="shared" ref="AR4:AR16" si="10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IF(SUMPRODUCT(N(E$1:E$17=E4))&gt;1,"重复","不")</f>
        <v>不</v>
      </c>
      <c r="AT4" s="117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6160</v>
      </c>
      <c r="M5" s="71">
        <v>560.96</v>
      </c>
      <c r="N5" s="71">
        <v>133.12</v>
      </c>
      <c r="O5" s="71">
        <v>4.6</v>
      </c>
      <c r="P5" s="71">
        <v>115</v>
      </c>
      <c r="Q5" s="70">
        <f t="shared" si="0"/>
        <v>813.68</v>
      </c>
      <c r="R5" s="70">
        <v>0</v>
      </c>
      <c r="S5" s="92">
        <f t="shared" si="1"/>
        <v>6160</v>
      </c>
      <c r="T5" s="93">
        <v>5000</v>
      </c>
      <c r="U5" s="93">
        <f t="shared" si="2"/>
        <v>813.68</v>
      </c>
      <c r="V5" s="70"/>
      <c r="W5" s="70"/>
      <c r="X5" s="70"/>
      <c r="Y5" s="70"/>
      <c r="Z5" s="70"/>
      <c r="AA5" s="70"/>
      <c r="AB5" s="92">
        <f t="shared" si="3"/>
        <v>0</v>
      </c>
      <c r="AC5" s="92">
        <f t="shared" si="4"/>
        <v>0</v>
      </c>
      <c r="AD5" s="98">
        <f t="shared" si="5"/>
        <v>346.32</v>
      </c>
      <c r="AE5" s="99">
        <f>ROUND(MAX((AD5)*{0.03;0.1;0.2;0.25;0.3;0.35;0.45}-{0;2520;16920;31920;52920;85920;181920},0),2)</f>
        <v>10.39</v>
      </c>
      <c r="AF5" s="100">
        <v>0</v>
      </c>
      <c r="AG5" s="100">
        <f t="shared" si="6"/>
        <v>10.39</v>
      </c>
      <c r="AH5" s="109">
        <f t="shared" si="7"/>
        <v>5335.93</v>
      </c>
      <c r="AI5" s="108"/>
      <c r="AJ5" s="109">
        <f t="shared" si="8"/>
        <v>5335.93</v>
      </c>
      <c r="AK5" s="109"/>
      <c r="AL5" s="109">
        <f t="shared" si="9"/>
        <v>5346.32</v>
      </c>
      <c r="AM5" s="109"/>
      <c r="AN5" s="109"/>
      <c r="AO5" s="109"/>
      <c r="AP5" s="109"/>
      <c r="AQ5" s="109"/>
      <c r="AR5" s="117" t="str">
        <f t="shared" si="10"/>
        <v>正确</v>
      </c>
      <c r="AS5" s="117" t="str">
        <f>IF(SUMPRODUCT(N(E$1:E$17=E5))&gt;1,"重复","不")</f>
        <v>不</v>
      </c>
      <c r="AT5" s="117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70">
        <f t="shared" si="0"/>
        <v>963.32</v>
      </c>
      <c r="R6" s="70">
        <v>0</v>
      </c>
      <c r="S6" s="92">
        <f t="shared" si="1"/>
        <v>30060</v>
      </c>
      <c r="T6" s="93">
        <v>5000</v>
      </c>
      <c r="U6" s="93">
        <f t="shared" si="2"/>
        <v>963.32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24096.68</v>
      </c>
      <c r="AE6" s="99">
        <f>ROUND(MAX((AD6)*{0.03;0.1;0.2;0.25;0.3;0.35;0.45}-{0;2520;16920;31920;52920;85920;181920},0),2)</f>
        <v>722.9</v>
      </c>
      <c r="AF6" s="100">
        <v>0</v>
      </c>
      <c r="AG6" s="100">
        <f t="shared" si="6"/>
        <v>722.9</v>
      </c>
      <c r="AH6" s="109">
        <f t="shared" si="7"/>
        <v>28373.78</v>
      </c>
      <c r="AI6" s="108"/>
      <c r="AJ6" s="109">
        <f t="shared" si="8"/>
        <v>28373.78</v>
      </c>
      <c r="AK6" s="109"/>
      <c r="AL6" s="109">
        <f t="shared" si="9"/>
        <v>29096.68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>IF(SUMPRODUCT(N(E$1:E$17=E6))&gt;1,"重复","不")</f>
        <v>不</v>
      </c>
      <c r="AT6" s="117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70">
        <f t="shared" si="0"/>
        <v>550</v>
      </c>
      <c r="R7" s="70">
        <v>0</v>
      </c>
      <c r="S7" s="92">
        <f t="shared" si="1"/>
        <v>9000</v>
      </c>
      <c r="T7" s="93">
        <v>5000</v>
      </c>
      <c r="U7" s="93">
        <f t="shared" si="2"/>
        <v>550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3450</v>
      </c>
      <c r="AE7" s="99">
        <f>ROUND(MAX((AD7)*{0.03;0.1;0.2;0.25;0.3;0.35;0.45}-{0;2520;16920;31920;52920;85920;181920},0),2)</f>
        <v>103.5</v>
      </c>
      <c r="AF7" s="100">
        <v>0</v>
      </c>
      <c r="AG7" s="100">
        <f t="shared" si="6"/>
        <v>103.5</v>
      </c>
      <c r="AH7" s="109">
        <f t="shared" si="7"/>
        <v>8346.5</v>
      </c>
      <c r="AI7" s="108"/>
      <c r="AJ7" s="109">
        <f t="shared" si="8"/>
        <v>8346.5</v>
      </c>
      <c r="AK7" s="109"/>
      <c r="AL7" s="109">
        <f t="shared" si="9"/>
        <v>8450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>IF(SUMPRODUCT(N(E$1:E$17=E7))&gt;1,"重复","不")</f>
        <v>不</v>
      </c>
      <c r="AT7" s="117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70">
        <f t="shared" si="0"/>
        <v>793.84</v>
      </c>
      <c r="R8" s="70">
        <v>0</v>
      </c>
      <c r="S8" s="92">
        <f t="shared" si="1"/>
        <v>10500</v>
      </c>
      <c r="T8" s="93">
        <v>5000</v>
      </c>
      <c r="U8" s="93">
        <f t="shared" si="2"/>
        <v>793.84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4706.16</v>
      </c>
      <c r="AE8" s="99">
        <f>ROUND(MAX((AD8)*{0.03;0.1;0.2;0.25;0.3;0.35;0.45}-{0;2520;16920;31920;52920;85920;181920},0),2)</f>
        <v>141.18</v>
      </c>
      <c r="AF8" s="100">
        <v>0</v>
      </c>
      <c r="AG8" s="100">
        <f t="shared" si="6"/>
        <v>141.18</v>
      </c>
      <c r="AH8" s="109">
        <f t="shared" si="7"/>
        <v>9564.98</v>
      </c>
      <c r="AI8" s="108"/>
      <c r="AJ8" s="109">
        <f t="shared" si="8"/>
        <v>9564.98</v>
      </c>
      <c r="AK8" s="109"/>
      <c r="AL8" s="109">
        <f t="shared" si="9"/>
        <v>9706.16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>IF(SUMPRODUCT(N(E$1:E$17=E8))&gt;1,"重复","不")</f>
        <v>不</v>
      </c>
      <c r="AT8" s="117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v>12.08</v>
      </c>
      <c r="P9" s="71">
        <v>100</v>
      </c>
      <c r="Q9" s="70">
        <f t="shared" si="0"/>
        <v>529.78</v>
      </c>
      <c r="R9" s="70">
        <v>0</v>
      </c>
      <c r="S9" s="92">
        <f t="shared" si="1"/>
        <v>6500</v>
      </c>
      <c r="T9" s="93">
        <v>5000</v>
      </c>
      <c r="U9" s="93">
        <f t="shared" si="2"/>
        <v>529.78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970.22</v>
      </c>
      <c r="AE9" s="99">
        <f>ROUND(MAX((AD9)*{0.03;0.1;0.2;0.25;0.3;0.35;0.45}-{0;2520;16920;31920;52920;85920;181920},0),2)</f>
        <v>29.11</v>
      </c>
      <c r="AF9" s="100">
        <v>0</v>
      </c>
      <c r="AG9" s="100">
        <f t="shared" si="6"/>
        <v>29.11</v>
      </c>
      <c r="AH9" s="109">
        <f t="shared" si="7"/>
        <v>5941.11</v>
      </c>
      <c r="AI9" s="108"/>
      <c r="AJ9" s="109">
        <f t="shared" si="8"/>
        <v>5941.11</v>
      </c>
      <c r="AK9" s="109"/>
      <c r="AL9" s="109">
        <f t="shared" si="9"/>
        <v>5970.22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>IF(SUMPRODUCT(N(E$1:E$17=E9))&gt;1,"重复","不")</f>
        <v>不</v>
      </c>
      <c r="AT9" s="117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4422.9</v>
      </c>
      <c r="M10" s="71">
        <v>401.04</v>
      </c>
      <c r="N10" s="71">
        <v>122.26</v>
      </c>
      <c r="O10" s="71">
        <v>25.07</v>
      </c>
      <c r="P10" s="71">
        <v>116</v>
      </c>
      <c r="Q10" s="70">
        <f t="shared" si="0"/>
        <v>664.37</v>
      </c>
      <c r="R10" s="70">
        <v>0</v>
      </c>
      <c r="S10" s="92">
        <f t="shared" si="1"/>
        <v>4422.9</v>
      </c>
      <c r="T10" s="93">
        <v>5000</v>
      </c>
      <c r="U10" s="93">
        <f t="shared" si="2"/>
        <v>664.37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-1241.47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3758.53</v>
      </c>
      <c r="AI10" s="108"/>
      <c r="AJ10" s="109">
        <f t="shared" si="8"/>
        <v>3758.53</v>
      </c>
      <c r="AK10" s="109"/>
      <c r="AL10" s="109">
        <f t="shared" si="9"/>
        <v>3758.53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>IF(SUMPRODUCT(N(E$1:E$17=E10))&gt;1,"重复","不")</f>
        <v>不</v>
      </c>
      <c r="AT10" s="117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70">
        <f t="shared" si="0"/>
        <v>580.84</v>
      </c>
      <c r="R11" s="70">
        <v>0</v>
      </c>
      <c r="S11" s="92">
        <f t="shared" si="1"/>
        <v>9000</v>
      </c>
      <c r="T11" s="93">
        <v>5000</v>
      </c>
      <c r="U11" s="93">
        <f t="shared" si="2"/>
        <v>580.84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3419.16</v>
      </c>
      <c r="AE11" s="99">
        <f>ROUND(MAX((AD11)*{0.03;0.1;0.2;0.25;0.3;0.35;0.45}-{0;2520;16920;31920;52920;85920;181920},0),2)</f>
        <v>102.57</v>
      </c>
      <c r="AF11" s="100">
        <v>0</v>
      </c>
      <c r="AG11" s="100">
        <f t="shared" si="6"/>
        <v>102.57</v>
      </c>
      <c r="AH11" s="109">
        <f t="shared" si="7"/>
        <v>8316.59</v>
      </c>
      <c r="AI11" s="108"/>
      <c r="AJ11" s="109">
        <f t="shared" si="8"/>
        <v>8316.59</v>
      </c>
      <c r="AK11" s="109"/>
      <c r="AL11" s="109">
        <f t="shared" si="9"/>
        <v>8419.16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>IF(SUMPRODUCT(N(E$1:E$17=E11))&gt;1,"重复","不")</f>
        <v>不</v>
      </c>
      <c r="AT11" s="117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70">
        <f t="shared" si="0"/>
        <v>793.84</v>
      </c>
      <c r="R12" s="70">
        <v>0</v>
      </c>
      <c r="S12" s="92">
        <f t="shared" si="1"/>
        <v>7500</v>
      </c>
      <c r="T12" s="93">
        <v>5000</v>
      </c>
      <c r="U12" s="93">
        <f t="shared" si="2"/>
        <v>793.84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1706.16</v>
      </c>
      <c r="AE12" s="99">
        <f>ROUND(MAX((AD12)*{0.03;0.1;0.2;0.25;0.3;0.35;0.45}-{0;2520;16920;31920;52920;85920;181920},0),2)</f>
        <v>51.18</v>
      </c>
      <c r="AF12" s="100">
        <v>0</v>
      </c>
      <c r="AG12" s="100">
        <f t="shared" si="6"/>
        <v>51.18</v>
      </c>
      <c r="AH12" s="109">
        <f t="shared" si="7"/>
        <v>6654.98</v>
      </c>
      <c r="AI12" s="108"/>
      <c r="AJ12" s="109">
        <f t="shared" si="8"/>
        <v>6654.98</v>
      </c>
      <c r="AK12" s="109"/>
      <c r="AL12" s="109">
        <f t="shared" si="9"/>
        <v>6706.16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>IF(SUMPRODUCT(N(E$1:E$17=E12))&gt;1,"重复","不")</f>
        <v>不</v>
      </c>
      <c r="AT12" s="117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70">
        <f t="shared" si="0"/>
        <v>793.84</v>
      </c>
      <c r="R13" s="70">
        <v>0</v>
      </c>
      <c r="S13" s="92">
        <f t="shared" si="1"/>
        <v>8000</v>
      </c>
      <c r="T13" s="93">
        <v>5000</v>
      </c>
      <c r="U13" s="93">
        <f t="shared" si="2"/>
        <v>793.84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2206.16</v>
      </c>
      <c r="AE13" s="99">
        <f>ROUND(MAX((AD13)*{0.03;0.1;0.2;0.25;0.3;0.35;0.45}-{0;2520;16920;31920;52920;85920;181920},0),2)</f>
        <v>66.18</v>
      </c>
      <c r="AF13" s="100">
        <v>0</v>
      </c>
      <c r="AG13" s="100">
        <f t="shared" si="6"/>
        <v>66.18</v>
      </c>
      <c r="AH13" s="109">
        <f t="shared" si="7"/>
        <v>7139.98</v>
      </c>
      <c r="AI13" s="108"/>
      <c r="AJ13" s="109">
        <f t="shared" si="8"/>
        <v>7139.98</v>
      </c>
      <c r="AK13" s="109"/>
      <c r="AL13" s="109">
        <f t="shared" si="9"/>
        <v>7206.16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>IF(SUMPRODUCT(N(E$1:E$17=E13))&gt;1,"重复","不")</f>
        <v>不</v>
      </c>
      <c r="AT13" s="117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70">
        <f t="shared" si="0"/>
        <v>546.84</v>
      </c>
      <c r="R14" s="70">
        <v>0</v>
      </c>
      <c r="S14" s="92">
        <f t="shared" si="1"/>
        <v>6000</v>
      </c>
      <c r="T14" s="93">
        <v>5000</v>
      </c>
      <c r="U14" s="93">
        <f t="shared" si="2"/>
        <v>546.84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453.16</v>
      </c>
      <c r="AE14" s="99">
        <f>ROUND(MAX((AD14)*{0.03;0.1;0.2;0.25;0.3;0.35;0.45}-{0;2520;16920;31920;52920;85920;181920},0),2)</f>
        <v>13.59</v>
      </c>
      <c r="AF14" s="100">
        <v>0</v>
      </c>
      <c r="AG14" s="100">
        <f t="shared" si="6"/>
        <v>13.59</v>
      </c>
      <c r="AH14" s="109">
        <f t="shared" si="7"/>
        <v>5439.57</v>
      </c>
      <c r="AI14" s="108"/>
      <c r="AJ14" s="109">
        <f t="shared" si="8"/>
        <v>5439.57</v>
      </c>
      <c r="AK14" s="109"/>
      <c r="AL14" s="109">
        <f t="shared" si="9"/>
        <v>5453.16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>IF(SUMPRODUCT(N(E$1:E$17=E14))&gt;1,"重复","不")</f>
        <v>不</v>
      </c>
      <c r="AT14" s="117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70">
        <f t="shared" si="0"/>
        <v>550</v>
      </c>
      <c r="R15" s="70">
        <v>0</v>
      </c>
      <c r="S15" s="92">
        <f t="shared" si="1"/>
        <v>10000</v>
      </c>
      <c r="T15" s="93">
        <v>5000</v>
      </c>
      <c r="U15" s="93">
        <f t="shared" si="2"/>
        <v>550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4450</v>
      </c>
      <c r="AE15" s="99">
        <f>ROUND(MAX((AD15)*{0.03;0.1;0.2;0.25;0.3;0.35;0.45}-{0;2520;16920;31920;52920;85920;181920},0),2)</f>
        <v>133.5</v>
      </c>
      <c r="AF15" s="100">
        <v>0</v>
      </c>
      <c r="AG15" s="100">
        <f t="shared" si="6"/>
        <v>133.5</v>
      </c>
      <c r="AH15" s="109">
        <f t="shared" si="7"/>
        <v>9316.5</v>
      </c>
      <c r="AI15" s="108"/>
      <c r="AJ15" s="109">
        <f t="shared" si="8"/>
        <v>9316.5</v>
      </c>
      <c r="AK15" s="109"/>
      <c r="AL15" s="109">
        <f t="shared" si="9"/>
        <v>9450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>IF(SUMPRODUCT(N(E$1:E$17=E15))&gt;1,"重复","不")</f>
        <v>不</v>
      </c>
      <c r="AT15" s="117" t="str">
        <f>IF(SUMPRODUCT(N(AO$1:AO$17=AO15))&gt;1,"重复","不")</f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359.52</v>
      </c>
      <c r="N16" s="71">
        <v>96.88</v>
      </c>
      <c r="O16" s="71">
        <v>13.48</v>
      </c>
      <c r="P16" s="71">
        <v>110.5</v>
      </c>
      <c r="Q16" s="70">
        <f t="shared" si="0"/>
        <v>580.38</v>
      </c>
      <c r="R16" s="70">
        <v>0</v>
      </c>
      <c r="S16" s="92">
        <f t="shared" si="1"/>
        <v>7600</v>
      </c>
      <c r="T16" s="93">
        <v>5000</v>
      </c>
      <c r="U16" s="93">
        <f t="shared" si="2"/>
        <v>580.38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2019.62</v>
      </c>
      <c r="AE16" s="99">
        <f>ROUND(MAX((AD16)*{0.03;0.1;0.2;0.25;0.3;0.35;0.45}-{0;2520;16920;31920;52920;85920;181920},0),2)</f>
        <v>60.59</v>
      </c>
      <c r="AF16" s="100">
        <v>0</v>
      </c>
      <c r="AG16" s="100">
        <f t="shared" si="6"/>
        <v>60.59</v>
      </c>
      <c r="AH16" s="109">
        <f t="shared" si="7"/>
        <v>6959.03</v>
      </c>
      <c r="AI16" s="108"/>
      <c r="AJ16" s="109">
        <f t="shared" si="8"/>
        <v>6959.03</v>
      </c>
      <c r="AK16" s="109"/>
      <c r="AL16" s="109">
        <f t="shared" si="9"/>
        <v>7019.62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>IF(SUMPRODUCT(N(E$1:E$17=E16))&gt;1,"重复","不")</f>
        <v>不</v>
      </c>
      <c r="AT16" s="117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125"/>
      <c r="W17" s="125"/>
      <c r="X17" s="125"/>
      <c r="Y17" s="125"/>
      <c r="Z17" s="125"/>
      <c r="AA17" s="125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122742.9</v>
      </c>
      <c r="M18" s="74">
        <f t="shared" ref="M18:AL18" si="11">SUM(M4:M17)</f>
        <v>4946.09</v>
      </c>
      <c r="N18" s="74">
        <f t="shared" si="11"/>
        <v>1349.72</v>
      </c>
      <c r="O18" s="74">
        <f t="shared" si="11"/>
        <v>253.05</v>
      </c>
      <c r="P18" s="74">
        <f t="shared" si="11"/>
        <v>2232.9</v>
      </c>
      <c r="Q18" s="74">
        <f t="shared" si="11"/>
        <v>8781.76</v>
      </c>
      <c r="R18" s="74">
        <f t="shared" si="11"/>
        <v>0</v>
      </c>
      <c r="S18" s="74">
        <f t="shared" si="11"/>
        <v>122742.9</v>
      </c>
      <c r="T18" s="74">
        <f t="shared" si="11"/>
        <v>65000</v>
      </c>
      <c r="U18" s="74">
        <f t="shared" si="11"/>
        <v>8781.76</v>
      </c>
      <c r="V18" s="74">
        <f t="shared" si="11"/>
        <v>0</v>
      </c>
      <c r="W18" s="74">
        <f t="shared" si="11"/>
        <v>0</v>
      </c>
      <c r="X18" s="74">
        <f t="shared" si="11"/>
        <v>0</v>
      </c>
      <c r="Y18" s="74">
        <f t="shared" si="11"/>
        <v>0</v>
      </c>
      <c r="Z18" s="74">
        <f t="shared" si="11"/>
        <v>0</v>
      </c>
      <c r="AA18" s="74">
        <f t="shared" si="11"/>
        <v>0</v>
      </c>
      <c r="AB18" s="74">
        <f t="shared" si="11"/>
        <v>0</v>
      </c>
      <c r="AC18" s="74">
        <f t="shared" si="11"/>
        <v>0</v>
      </c>
      <c r="AD18" s="74">
        <f t="shared" si="11"/>
        <v>48961.14</v>
      </c>
      <c r="AE18" s="74">
        <f t="shared" si="11"/>
        <v>1506.06</v>
      </c>
      <c r="AF18" s="74">
        <f t="shared" si="11"/>
        <v>0</v>
      </c>
      <c r="AG18" s="74">
        <f t="shared" si="11"/>
        <v>1506.06</v>
      </c>
      <c r="AH18" s="74">
        <f t="shared" si="11"/>
        <v>112455.08</v>
      </c>
      <c r="AI18" s="74">
        <f t="shared" si="11"/>
        <v>0</v>
      </c>
      <c r="AJ18" s="74">
        <f t="shared" si="11"/>
        <v>112455.08</v>
      </c>
      <c r="AK18" s="74">
        <f t="shared" si="11"/>
        <v>0</v>
      </c>
      <c r="AL18" s="74">
        <f t="shared" si="11"/>
        <v>113961.14</v>
      </c>
      <c r="AM18" s="110"/>
      <c r="AN18" s="110"/>
      <c r="AO18" s="110"/>
      <c r="AP18" s="110"/>
      <c r="AQ18" s="110"/>
      <c r="AR18" s="45"/>
      <c r="AS18" s="45"/>
      <c r="AT18" s="118"/>
    </row>
    <row r="19" spans="38:38">
      <c r="AL19" s="15">
        <v>31841.4778</v>
      </c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208</v>
      </c>
      <c r="E22" s="47" t="s">
        <v>23</v>
      </c>
      <c r="AD22" s="10"/>
    </row>
    <row r="23" ht="18.75" customHeight="1" spans="2:5">
      <c r="B23" s="48">
        <f>AJ18</f>
        <v>112455.08</v>
      </c>
      <c r="C23" s="48">
        <f>AG18</f>
        <v>1506.06</v>
      </c>
      <c r="D23" s="48">
        <f>AK18</f>
        <v>0</v>
      </c>
      <c r="E23" s="48">
        <f>B23+C23+D23</f>
        <v>113961.14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16000</v>
      </c>
      <c r="T4" s="91">
        <f>5000+IFERROR(VLOOKUP($E:$E,'（居民）工资表-2月'!$E:$T,16,0),0)</f>
        <v>10000</v>
      </c>
      <c r="U4" s="91">
        <f>Q4+IFERROR(VLOOKUP($E:$E,'（居民）工资表-2月'!$E:$U,17,0),0)</f>
        <v>1209.73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-2409.73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71.37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11860</v>
      </c>
      <c r="T5" s="91">
        <f>5000+IFERROR(VLOOKUP($E:$E,'（居民）工资表-2月'!$E:$T,16,0),0)</f>
        <v>10000</v>
      </c>
      <c r="U5" s="91">
        <f>Q5+IFERROR(VLOOKUP($E:$E,'（居民）工资表-2月'!$E:$U,17,0),0)</f>
        <v>1475.92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384.08</v>
      </c>
      <c r="AE5" s="96">
        <f>ROUND(MAX((AD5)*{0.03;0.1;0.2;0.25;0.3;0.35;0.45}-{0;2520;16920;31920;52920;85920;181920},0),2)</f>
        <v>11.52</v>
      </c>
      <c r="AF5" s="97">
        <f>IFERROR(VLOOKUP(E:E,'（居民）工资表-2月'!E:AF,28,0)+VLOOKUP(E:E,'（居民）工资表-2月'!E:AG,29,0),0)</f>
        <v>10.39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60120</v>
      </c>
      <c r="T6" s="91">
        <f>5000+IFERROR(VLOOKUP($E:$E,'（居民）工资表-2月'!$E:$T,16,0),0)</f>
        <v>10000</v>
      </c>
      <c r="U6" s="91">
        <f>Q6+IFERROR(VLOOKUP($E:$E,'（居民）工资表-2月'!$E:$U,17,0),0)</f>
        <v>1911.87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48208.13</v>
      </c>
      <c r="AE6" s="96">
        <f>ROUND(MAX((AD6)*{0.03;0.1;0.2;0.25;0.3;0.35;0.45}-{0;2520;16920;31920;52920;85920;181920},0),2)</f>
        <v>2300.81</v>
      </c>
      <c r="AF6" s="97">
        <f>IFERROR(VLOOKUP(E:E,'（居民）工资表-2月'!E:AF,28,0)+VLOOKUP(E:E,'（居民）工资表-2月'!E:AG,29,0),0)</f>
        <v>722.9</v>
      </c>
      <c r="AG6" s="97">
        <f t="shared" ref="AG6:AG17" si="3">IF((AE6-AF6)&lt;0,0,AE6-AF6)</f>
        <v>1577.91</v>
      </c>
      <c r="AH6" s="107">
        <f t="shared" ref="AH6:AH17" si="4">ROUND(IF((L6-Q6-AG6)&lt;0,0,(L6-Q6-AG6)),2)</f>
        <v>27533.54</v>
      </c>
      <c r="AI6" s="108"/>
      <c r="AJ6" s="107">
        <f t="shared" ref="AJ6:AJ17" si="5">AH6+AI6</f>
        <v>27533.54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17000</v>
      </c>
      <c r="T7" s="91">
        <f>5000+IFERROR(VLOOKUP($E:$E,'（居民）工资表-2月'!$E:$T,16,0),0)</f>
        <v>10000</v>
      </c>
      <c r="U7" s="91">
        <f>Q7+IFERROR(VLOOKUP($E:$E,'（居民）工资表-2月'!$E:$U,17,0),0)</f>
        <v>1077.71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5922.29</v>
      </c>
      <c r="AE7" s="96">
        <f>ROUND(MAX((AD7)*{0.03;0.1;0.2;0.25;0.3;0.35;0.45}-{0;2520;16920;31920;52920;85920;181920},0),2)</f>
        <v>177.67</v>
      </c>
      <c r="AF7" s="97">
        <f>IFERROR(VLOOKUP(E:E,'（居民）工资表-2月'!E:AF,28,0)+VLOOKUP(E:E,'（居民）工资表-2月'!E:AG,29,0),0)</f>
        <v>103.5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21000</v>
      </c>
      <c r="T8" s="91">
        <f>5000+IFERROR(VLOOKUP($E:$E,'（居民）工资表-2月'!$E:$T,16,0),0)</f>
        <v>10000</v>
      </c>
      <c r="U8" s="91">
        <f>Q8+IFERROR(VLOOKUP($E:$E,'（居民）工资表-2月'!$E:$U,17,0),0)</f>
        <v>1565.84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9434.16</v>
      </c>
      <c r="AE8" s="96">
        <f>ROUND(MAX((AD8)*{0.03;0.1;0.2;0.25;0.3;0.35;0.45}-{0;2520;16920;31920;52920;85920;181920},0),2)</f>
        <v>283.02</v>
      </c>
      <c r="AF8" s="97">
        <f>IFERROR(VLOOKUP(E:E,'（居民）工资表-2月'!E:AF,28,0)+VLOOKUP(E:E,'（居民）工资表-2月'!E:AG,29,0),0)</f>
        <v>141.18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13000</v>
      </c>
      <c r="T9" s="91">
        <f>5000+IFERROR(VLOOKUP($E:$E,'（居民）工资表-2月'!$E:$T,16,0),0)</f>
        <v>10000</v>
      </c>
      <c r="U9" s="91">
        <f>Q9+IFERROR(VLOOKUP($E:$E,'（居民）工资表-2月'!$E:$U,17,0),0)</f>
        <v>1056.58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1943.42</v>
      </c>
      <c r="AE9" s="96">
        <f>ROUND(MAX((AD9)*{0.03;0.1;0.2;0.25;0.3;0.35;0.45}-{0;2520;16920;31920;52920;85920;181920},0),2)</f>
        <v>58.3</v>
      </c>
      <c r="AF9" s="97">
        <f>IFERROR(VLOOKUP(E:E,'（居民）工资表-2月'!E:AF,28,0)+VLOOKUP(E:E,'（居民）工资表-2月'!E:AG,29,0),0)</f>
        <v>29.11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8948.74</v>
      </c>
      <c r="T10" s="91">
        <f>5000+IFERROR(VLOOKUP($E:$E,'（居民）工资表-2月'!$E:$T,16,0),0)</f>
        <v>10000</v>
      </c>
      <c r="U10" s="91">
        <f>Q10+IFERROR(VLOOKUP($E:$E,'（居民）工资表-2月'!$E:$U,17,0),0)</f>
        <v>1294.23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-2345.49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17500</v>
      </c>
      <c r="T11" s="91">
        <f>5000+IFERROR(VLOOKUP($E:$E,'（居民）工资表-2月'!$E:$T,16,0),0)</f>
        <v>10000</v>
      </c>
      <c r="U11" s="91">
        <f>Q11+IFERROR(VLOOKUP($E:$E,'（居民）工资表-2月'!$E:$U,17,0),0)</f>
        <v>1139.84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6360.16</v>
      </c>
      <c r="AE11" s="96">
        <f>ROUND(MAX((AD11)*{0.03;0.1;0.2;0.25;0.3;0.35;0.45}-{0;2520;16920;31920;52920;85920;181920},0),2)</f>
        <v>190.8</v>
      </c>
      <c r="AF11" s="97">
        <f>IFERROR(VLOOKUP(E:E,'（居民）工资表-2月'!E:AF,28,0)+VLOOKUP(E:E,'（居民）工资表-2月'!E:AG,29,0),0)</f>
        <v>102.57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14500</v>
      </c>
      <c r="T12" s="91">
        <f>5000+IFERROR(VLOOKUP($E:$E,'（居民）工资表-2月'!$E:$T,16,0),0)</f>
        <v>10000</v>
      </c>
      <c r="U12" s="91">
        <f>Q12+IFERROR(VLOOKUP($E:$E,'（居民）工资表-2月'!$E:$U,17,0),0)</f>
        <v>1565.84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2934.16</v>
      </c>
      <c r="AE12" s="96">
        <f>ROUND(MAX((AD12)*{0.03;0.1;0.2;0.25;0.3;0.35;0.45}-{0;2520;16920;31920;52920;85920;181920},0),2)</f>
        <v>88.02</v>
      </c>
      <c r="AF12" s="97">
        <f>IFERROR(VLOOKUP(E:E,'（居民）工资表-2月'!E:AF,28,0)+VLOOKUP(E:E,'（居民）工资表-2月'!E:AG,29,0),0)</f>
        <v>51.18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15000</v>
      </c>
      <c r="T13" s="91">
        <f>5000+IFERROR(VLOOKUP($E:$E,'（居民）工资表-2月'!$E:$T,16,0),0)</f>
        <v>10000</v>
      </c>
      <c r="U13" s="91">
        <f>Q13+IFERROR(VLOOKUP($E:$E,'（居民）工资表-2月'!$E:$U,17,0),0)</f>
        <v>1565.84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3434.16</v>
      </c>
      <c r="AE13" s="96">
        <f>ROUND(MAX((AD13)*{0.03;0.1;0.2;0.25;0.3;0.35;0.45}-{0;2520;16920;31920;52920;85920;181920},0),2)</f>
        <v>103.02</v>
      </c>
      <c r="AF13" s="97">
        <f>IFERROR(VLOOKUP(E:E,'（居民）工资表-2月'!E:AF,28,0)+VLOOKUP(E:E,'（居民）工资表-2月'!E:AG,29,0),0)</f>
        <v>66.18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7000</v>
      </c>
      <c r="T14" s="91">
        <f>5000+IFERROR(VLOOKUP($E:$E,'（居民）工资表-2月'!$E:$T,16,0),0)</f>
        <v>5000</v>
      </c>
      <c r="U14" s="91">
        <f>Q14+IFERROR(VLOOKUP($E:$E,'（居民）工资表-2月'!$E:$U,17,0),0)</f>
        <v>559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1441</v>
      </c>
      <c r="AE14" s="96">
        <f>ROUND(MAX((AD14)*{0.03;0.1;0.2;0.25;0.3;0.35;0.45}-{0;2520;16920;31920;52920;85920;181920},0),2)</f>
        <v>43.23</v>
      </c>
      <c r="AF14" s="97">
        <f>IFERROR(VLOOKUP(E:E,'（居民）工资表-2月'!E:AF,28,0)+VLOOKUP(E:E,'（居民）工资表-2月'!E:AG,29,0),0)</f>
        <v>0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6060</v>
      </c>
      <c r="T15" s="91">
        <f>5000+IFERROR(VLOOKUP($E:$E,'（居民）工资表-2月'!$E:$T,16,0),0)</f>
        <v>5000</v>
      </c>
      <c r="U15" s="91">
        <f>Q15+IFERROR(VLOOKUP($E:$E,'（居民）工资表-2月'!$E:$U,17,0),0)</f>
        <v>527.71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532.29</v>
      </c>
      <c r="AE15" s="96">
        <f>ROUND(MAX((AD15)*{0.03;0.1;0.2;0.25;0.3;0.35;0.45}-{0;2520;16920;31920;52920;85920;181920},0),2)</f>
        <v>15.97</v>
      </c>
      <c r="AF15" s="97">
        <f>IFERROR(VLOOKUP(E:E,'（居民）工资表-2月'!E:AF,28,0)+VLOOKUP(E:E,'（居民）工资表-2月'!E:AG,29,0),0)</f>
        <v>0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12000</v>
      </c>
      <c r="T16" s="91">
        <f>5000+IFERROR(VLOOKUP($E:$E,'（居民）工资表-2月'!$E:$T,16,0),0)</f>
        <v>10000</v>
      </c>
      <c r="U16" s="91">
        <f>Q16+IFERROR(VLOOKUP($E:$E,'（居民）工资表-2月'!$E:$U,17,0),0)</f>
        <v>1071.84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928.16</v>
      </c>
      <c r="AE16" s="96">
        <f>ROUND(MAX((AD16)*{0.03;0.1;0.2;0.25;0.3;0.35;0.45}-{0;2520;16920;31920;52920;85920;181920},0),2)</f>
        <v>27.84</v>
      </c>
      <c r="AF16" s="97">
        <f>IFERROR(VLOOKUP(E:E,'（居民）工资表-2月'!E:AF,28,0)+VLOOKUP(E:E,'（居民）工资表-2月'!E:AG,29,0),0)</f>
        <v>13.59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19904.76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1077.71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8827.05</v>
      </c>
      <c r="AE17" s="96">
        <f>ROUND(MAX((AD17)*{0.03;0.1;0.2;0.25;0.3;0.35;0.45}-{0;2520;16920;31920;52920;85920;181920},0),2)</f>
        <v>264.81</v>
      </c>
      <c r="AF17" s="97">
        <f>IFERROR(VLOOKUP(E:E,'（居民）工资表-2月'!E:AF,28,0)+VLOOKUP(E:E,'（居民）工资表-2月'!E:AG,29,0),0)</f>
        <v>133.5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239893.5</v>
      </c>
      <c r="T19" s="74">
        <f t="shared" si="10"/>
        <v>130000</v>
      </c>
      <c r="U19" s="74">
        <f t="shared" si="10"/>
        <v>17099.66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85593.84</v>
      </c>
      <c r="AE19" s="74">
        <f t="shared" si="10"/>
        <v>3565.01</v>
      </c>
      <c r="AF19" s="74">
        <f t="shared" si="10"/>
        <v>1445.47</v>
      </c>
      <c r="AG19" s="74">
        <f t="shared" si="10"/>
        <v>2190.91</v>
      </c>
      <c r="AH19" s="74">
        <f t="shared" si="10"/>
        <v>113661.41</v>
      </c>
      <c r="AI19" s="74">
        <f t="shared" si="10"/>
        <v>0</v>
      </c>
      <c r="AJ19" s="74">
        <f t="shared" si="10"/>
        <v>113661.41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113661.41</v>
      </c>
      <c r="C24" s="48">
        <f>AG19</f>
        <v>2190.91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24000</v>
      </c>
      <c r="T4" s="91">
        <f>5000+IFERROR(VLOOKUP($E:$E,'（居民）工资表-3月'!$E:$T,16,0),0)</f>
        <v>15000</v>
      </c>
      <c r="U4" s="91">
        <f>Q4+IFERROR(VLOOKUP($E:$E,'（居民）工资表-3月'!$E:$U,17,0),0)</f>
        <v>1798.43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7201.57</v>
      </c>
      <c r="AE4" s="96">
        <f>ROUND(MAX((AD4)*{0.03;0.1;0.2;0.25;0.3;0.35;0.45}-{0;2520;16920;31920;52920;85920;181920},0),2)</f>
        <v>216.05</v>
      </c>
      <c r="AF4" s="97">
        <f>IFERROR(VLOOKUP(E:E,'（居民）工资表-3月'!E:AF,28,0)+VLOOKUP(E:E,'（居民）工资表-3月'!E:AG,29,0),0)</f>
        <v>71.37</v>
      </c>
      <c r="AG4" s="97">
        <f t="shared" ref="AG4:AG22" si="3">IF((AE4-AF4)&lt;0,0,AE4-AF4)</f>
        <v>144.68</v>
      </c>
      <c r="AH4" s="107">
        <f t="shared" ref="AH4:AH22" si="4">ROUND(IF((L4-Q4-AG4)&lt;0,0,(L4-Q4-AG4)),2)</f>
        <v>7266.62</v>
      </c>
      <c r="AI4" s="108"/>
      <c r="AJ4" s="107">
        <f t="shared" ref="AJ4:AJ22" si="5">AH4+AI4</f>
        <v>7266.62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17560</v>
      </c>
      <c r="T5" s="91">
        <f>5000+IFERROR(VLOOKUP($E:$E,'（居民）工资表-3月'!$E:$T,16,0),0)</f>
        <v>15000</v>
      </c>
      <c r="U5" s="91">
        <f>Q5+IFERROR(VLOOKUP($E:$E,'（居民）工资表-3月'!$E:$U,17,0),0)</f>
        <v>2138.16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421.84</v>
      </c>
      <c r="AE5" s="96">
        <f>ROUND(MAX((AD5)*{0.03;0.1;0.2;0.25;0.3;0.35;0.45}-{0;2520;16920;31920;52920;85920;181920},0),2)</f>
        <v>12.66</v>
      </c>
      <c r="AF5" s="97">
        <f>IFERROR(VLOOKUP(E:E,'（居民）工资表-3月'!E:AF,28,0)+VLOOKUP(E:E,'（居民）工资表-3月'!E:AG,29,0),0)</f>
        <v>11.52</v>
      </c>
      <c r="AG5" s="97">
        <f t="shared" si="3"/>
        <v>1.14</v>
      </c>
      <c r="AH5" s="107">
        <f t="shared" si="4"/>
        <v>5036.62</v>
      </c>
      <c r="AI5" s="108"/>
      <c r="AJ5" s="107">
        <f t="shared" si="5"/>
        <v>5036.62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90180</v>
      </c>
      <c r="T6" s="91">
        <f>5000+IFERROR(VLOOKUP($E:$E,'（居民）工资表-3月'!$E:$T,16,0),0)</f>
        <v>15000</v>
      </c>
      <c r="U6" s="91">
        <f>Q6+IFERROR(VLOOKUP($E:$E,'（居民）工资表-3月'!$E:$U,17,0),0)</f>
        <v>2860.42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72319.58</v>
      </c>
      <c r="AE6" s="96">
        <f>ROUND(MAX((AD6)*{0.03;0.1;0.2;0.25;0.3;0.35;0.45}-{0;2520;16920;31920;52920;85920;181920},0),2)</f>
        <v>4711.96</v>
      </c>
      <c r="AF6" s="97">
        <f>IFERROR(VLOOKUP(E:E,'（居民）工资表-3月'!E:AF,28,0)+VLOOKUP(E:E,'（居民）工资表-3月'!E:AG,29,0),0)</f>
        <v>2300.81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25000</v>
      </c>
      <c r="T7" s="91">
        <f>5000+IFERROR(VLOOKUP($E:$E,'（居民）工资表-3月'!$E:$T,16,0),0)</f>
        <v>15000</v>
      </c>
      <c r="U7" s="91">
        <f>Q7+IFERROR(VLOOKUP($E:$E,'（居民）工资表-3月'!$E:$U,17,0),0)</f>
        <v>1605.42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8394.58</v>
      </c>
      <c r="AE7" s="96">
        <f>ROUND(MAX((AD7)*{0.03;0.1;0.2;0.25;0.3;0.35;0.45}-{0;2520;16920;31920;52920;85920;181920},0),2)</f>
        <v>251.84</v>
      </c>
      <c r="AF7" s="97">
        <f>IFERROR(VLOOKUP(E:E,'（居民）工资表-3月'!E:AF,28,0)+VLOOKUP(E:E,'（居民）工资表-3月'!E:AG,29,0),0)</f>
        <v>177.67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31500</v>
      </c>
      <c r="T8" s="93">
        <f>5000+IFERROR(VLOOKUP($E:$E,'（居民）工资表-3月'!$E:$T,16,0),0)</f>
        <v>15000</v>
      </c>
      <c r="U8" s="93">
        <f>Q8+IFERROR(VLOOKUP($E:$E,'（居民）工资表-3月'!$E:$U,17,0),0)</f>
        <v>2337.84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14162.16</v>
      </c>
      <c r="AE8" s="99">
        <f>ROUND(MAX((AD8)*{0.03;0.1;0.2;0.25;0.3;0.35;0.45}-{0;2520;16920;31920;52920;85920;181920},0),2)</f>
        <v>424.86</v>
      </c>
      <c r="AF8" s="100">
        <f>IFERROR(VLOOKUP(E:E,'（居民）工资表-3月'!E:AF,28,0)+VLOOKUP(E:E,'（居民）工资表-3月'!E:AG,29,0),0)</f>
        <v>283.02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19500</v>
      </c>
      <c r="T9" s="91">
        <f>5000+IFERROR(VLOOKUP($E:$E,'（居民）工资表-3月'!$E:$T,16,0),0)</f>
        <v>15000</v>
      </c>
      <c r="U9" s="91">
        <f>Q9+IFERROR(VLOOKUP($E:$E,'（居民）工资表-3月'!$E:$U,17,0),0)</f>
        <v>1583.38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2916.62</v>
      </c>
      <c r="AE9" s="96">
        <f>ROUND(MAX((AD9)*{0.03;0.1;0.2;0.25;0.3;0.35;0.45}-{0;2520;16920;31920;52920;85920;181920},0),2)</f>
        <v>87.5</v>
      </c>
      <c r="AF9" s="97">
        <f>IFERROR(VLOOKUP(E:E,'（居民）工资表-3月'!E:AF,28,0)+VLOOKUP(E:E,'（居民）工资表-3月'!E:AG,29,0),0)</f>
        <v>58.3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13474.58</v>
      </c>
      <c r="T10" s="91">
        <f>5000+IFERROR(VLOOKUP($E:$E,'（居民）工资表-3月'!$E:$T,16,0),0)</f>
        <v>15000</v>
      </c>
      <c r="U10" s="91">
        <f>Q10+IFERROR(VLOOKUP($E:$E,'（居民）工资表-3月'!$E:$U,17,0),0)</f>
        <v>1924.09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-3449.51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26000</v>
      </c>
      <c r="T11" s="91">
        <f>5000+IFERROR(VLOOKUP($E:$E,'（居民）工资表-3月'!$E:$T,16,0),0)</f>
        <v>15000</v>
      </c>
      <c r="U11" s="91">
        <f>Q11+IFERROR(VLOOKUP($E:$E,'（居民）工资表-3月'!$E:$U,17,0),0)</f>
        <v>1698.84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9301.16</v>
      </c>
      <c r="AE11" s="96">
        <f>ROUND(MAX((AD11)*{0.03;0.1;0.2;0.25;0.3;0.35;0.45}-{0;2520;16920;31920;52920;85920;181920},0),2)</f>
        <v>279.03</v>
      </c>
      <c r="AF11" s="97">
        <f>IFERROR(VLOOKUP(E:E,'（居民）工资表-3月'!E:AF,28,0)+VLOOKUP(E:E,'（居民）工资表-3月'!E:AG,29,0),0)</f>
        <v>190.8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21500</v>
      </c>
      <c r="T12" s="91">
        <f>5000+IFERROR(VLOOKUP($E:$E,'（居民）工资表-3月'!$E:$T,16,0),0)</f>
        <v>15000</v>
      </c>
      <c r="U12" s="91">
        <f>Q12+IFERROR(VLOOKUP($E:$E,'（居民）工资表-3月'!$E:$U,17,0),0)</f>
        <v>2337.84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4162.16</v>
      </c>
      <c r="AE12" s="96">
        <f>ROUND(MAX((AD12)*{0.03;0.1;0.2;0.25;0.3;0.35;0.45}-{0;2520;16920;31920;52920;85920;181920},0),2)</f>
        <v>124.86</v>
      </c>
      <c r="AF12" s="97">
        <f>IFERROR(VLOOKUP(E:E,'（居民）工资表-3月'!E:AF,28,0)+VLOOKUP(E:E,'（居民）工资表-3月'!E:AG,29,0),0)</f>
        <v>88.02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22000</v>
      </c>
      <c r="T13" s="91">
        <f>5000+IFERROR(VLOOKUP($E:$E,'（居民）工资表-3月'!$E:$T,16,0),0)</f>
        <v>15000</v>
      </c>
      <c r="U13" s="91">
        <f>Q13+IFERROR(VLOOKUP($E:$E,'（居民）工资表-3月'!$E:$U,17,0),0)</f>
        <v>2337.84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4662.16</v>
      </c>
      <c r="AE13" s="96">
        <f>ROUND(MAX((AD13)*{0.03;0.1;0.2;0.25;0.3;0.35;0.45}-{0;2520;16920;31920;52920;85920;181920},0),2)</f>
        <v>139.86</v>
      </c>
      <c r="AF13" s="97">
        <f>IFERROR(VLOOKUP(E:E,'（居民）工资表-3月'!E:AF,28,0)+VLOOKUP(E:E,'（居民）工资表-3月'!E:AG,29,0),0)</f>
        <v>103.02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14000</v>
      </c>
      <c r="T14" s="91">
        <f>5000+IFERROR(VLOOKUP($E:$E,'（居民）工资表-3月'!$E:$T,16,0),0)</f>
        <v>10000</v>
      </c>
      <c r="U14" s="91">
        <f>Q14+IFERROR(VLOOKUP($E:$E,'（居民）工资表-3月'!$E:$U,17,0),0)</f>
        <v>1118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IFERROR(VLOOKUP(E:E,'（居民）工资表-3月'!E:AF,28,0)+VLOOKUP(E:E,'（居民）工资表-3月'!E:AG,29,0),0)</f>
        <v>43.23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12360</v>
      </c>
      <c r="T15" s="91">
        <f>5000+IFERROR(VLOOKUP($E:$E,'（居民）工资表-3月'!$E:$T,16,0),0)</f>
        <v>10000</v>
      </c>
      <c r="U15" s="91">
        <f>Q15+IFERROR(VLOOKUP($E:$E,'（居民）工资表-3月'!$E:$U,17,0),0)</f>
        <v>1055.42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1304.58</v>
      </c>
      <c r="AE15" s="96">
        <f>ROUND(MAX((AD15)*{0.03;0.1;0.2;0.25;0.3;0.35;0.45}-{0;2520;16920;31920;52920;85920;181920},0),2)</f>
        <v>39.14</v>
      </c>
      <c r="AF15" s="97">
        <f>IFERROR(VLOOKUP(E:E,'（居民）工资表-3月'!E:AF,28,0)+VLOOKUP(E:E,'（居民）工资表-3月'!E:AG,29,0),0)</f>
        <v>15.97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18000</v>
      </c>
      <c r="T16" s="91">
        <f>5000+IFERROR(VLOOKUP($E:$E,'（居民）工资表-3月'!$E:$T,16,0),0)</f>
        <v>15000</v>
      </c>
      <c r="U16" s="91">
        <f>Q16+IFERROR(VLOOKUP($E:$E,'（居民）工资表-3月'!$E:$U,17,0),0)</f>
        <v>1596.84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1403.16</v>
      </c>
      <c r="AE16" s="96">
        <f>ROUND(MAX((AD16)*{0.03;0.1;0.2;0.25;0.3;0.35;0.45}-{0;2520;16920;31920;52920;85920;181920},0),2)</f>
        <v>42.09</v>
      </c>
      <c r="AF16" s="97">
        <f>IFERROR(VLOOKUP(E:E,'（居民）工资表-3月'!E:AF,28,0)+VLOOKUP(E:E,'（居民）工资表-3月'!E:AG,29,0),0)</f>
        <v>27.84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29904.76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1605.42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13299.34</v>
      </c>
      <c r="AE17" s="96">
        <f>ROUND(MAX((AD17)*{0.03;0.1;0.2;0.25;0.3;0.35;0.45}-{0;2520;16920;31920;52920;85920;181920},0),2)</f>
        <v>398.98</v>
      </c>
      <c r="AF17" s="97">
        <f>IFERROR(VLOOKUP(E:E,'（居民）工资表-3月'!E:AF,28,0)+VLOOKUP(E:E,'（居民）工资表-3月'!E:AG,29,0),0)</f>
        <v>264.81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367006.01</v>
      </c>
      <c r="T20" s="74">
        <f t="shared" si="10"/>
        <v>205000</v>
      </c>
      <c r="U20" s="74">
        <f t="shared" si="10"/>
        <v>27103.08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134902.93</v>
      </c>
      <c r="AE20" s="74">
        <f t="shared" si="10"/>
        <v>6815.29</v>
      </c>
      <c r="AF20" s="74">
        <f t="shared" si="10"/>
        <v>3636.38</v>
      </c>
      <c r="AG20" s="74">
        <f t="shared" si="10"/>
        <v>3178.91</v>
      </c>
      <c r="AH20" s="74">
        <f t="shared" si="10"/>
        <v>113930.18</v>
      </c>
      <c r="AI20" s="74">
        <f t="shared" si="10"/>
        <v>0</v>
      </c>
      <c r="AJ20" s="74">
        <f t="shared" si="10"/>
        <v>113930.18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113930.18</v>
      </c>
      <c r="C25" s="48">
        <f>AG20</f>
        <v>3178.91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209</v>
      </c>
      <c r="C1" s="1"/>
      <c r="D1" s="1"/>
      <c r="E1" s="1"/>
    </row>
    <row r="2" ht="21" spans="2:2">
      <c r="B2" s="2"/>
    </row>
    <row r="3" ht="27.75" customHeight="1" spans="2:5">
      <c r="B3" s="3" t="s">
        <v>210</v>
      </c>
      <c r="C3" s="4" t="s">
        <v>211</v>
      </c>
      <c r="D3" s="4" t="s">
        <v>212</v>
      </c>
      <c r="E3" s="4" t="s">
        <v>213</v>
      </c>
    </row>
    <row r="4" ht="29.25" customHeight="1" spans="2:5">
      <c r="B4" s="5">
        <v>1</v>
      </c>
      <c r="C4" s="6" t="s">
        <v>214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215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216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217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218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219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220</v>
      </c>
      <c r="D10" s="7">
        <v>0.45</v>
      </c>
      <c r="E10" s="8">
        <v>181920</v>
      </c>
    </row>
    <row r="13" ht="57" customHeight="1" spans="2:5">
      <c r="B13" s="1" t="s">
        <v>221</v>
      </c>
      <c r="C13" s="1"/>
      <c r="D13" s="1"/>
      <c r="E13" s="1"/>
    </row>
    <row r="14" ht="21" spans="2:2">
      <c r="B14" s="2"/>
    </row>
    <row r="15" ht="27.75" customHeight="1" spans="2:5">
      <c r="B15" s="3" t="s">
        <v>210</v>
      </c>
      <c r="C15" s="4" t="s">
        <v>222</v>
      </c>
      <c r="D15" s="4" t="s">
        <v>212</v>
      </c>
      <c r="E15" s="4" t="s">
        <v>213</v>
      </c>
    </row>
    <row r="16" ht="29.25" customHeight="1" spans="2:5">
      <c r="B16" s="5">
        <v>1</v>
      </c>
      <c r="C16" s="6" t="s">
        <v>223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224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225</v>
      </c>
      <c r="D18" s="7">
        <v>0.4</v>
      </c>
      <c r="E18" s="8">
        <v>7000</v>
      </c>
    </row>
    <row r="21" ht="47.25" customHeight="1" spans="2:5">
      <c r="B21" s="1" t="s">
        <v>226</v>
      </c>
      <c r="C21" s="1"/>
      <c r="D21" s="1"/>
      <c r="E21" s="1"/>
    </row>
    <row r="22" ht="21" spans="2:2">
      <c r="B22" s="2"/>
    </row>
    <row r="23" ht="27.75" customHeight="1" spans="2:5">
      <c r="B23" s="3" t="s">
        <v>210</v>
      </c>
      <c r="C23" s="4" t="s">
        <v>227</v>
      </c>
      <c r="D23" s="4" t="s">
        <v>212</v>
      </c>
      <c r="E23" s="4" t="s">
        <v>213</v>
      </c>
    </row>
    <row r="24" ht="29.25" customHeight="1" spans="2:5">
      <c r="B24" s="5">
        <v>1</v>
      </c>
      <c r="C24" s="6" t="s">
        <v>228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229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230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231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232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233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234</v>
      </c>
      <c r="D30" s="7">
        <v>0.45</v>
      </c>
      <c r="E30" s="8">
        <v>15160</v>
      </c>
    </row>
    <row r="35" ht="57" customHeight="1" spans="2:5">
      <c r="B35" s="9" t="s">
        <v>235</v>
      </c>
      <c r="C35" s="9"/>
      <c r="D35" s="9"/>
      <c r="E35" s="9"/>
    </row>
    <row r="36" ht="14.25"/>
    <row r="37" ht="21.75" customHeight="1" spans="2:5">
      <c r="B37" s="3" t="s">
        <v>210</v>
      </c>
      <c r="C37" s="4" t="s">
        <v>236</v>
      </c>
      <c r="D37" s="4" t="s">
        <v>237</v>
      </c>
      <c r="E37" s="4" t="s">
        <v>213</v>
      </c>
    </row>
    <row r="38" ht="21.75" customHeight="1" spans="2:5">
      <c r="B38" s="5">
        <v>1</v>
      </c>
      <c r="C38" s="6" t="s">
        <v>228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229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230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231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232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233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234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2025-02-05T03:05:19Z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2052-12.1.0.19770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