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609" firstSheet="1" activeTab="9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  <externalReference r:id="rId19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'（居民）工资表-12月'!$A$3:$AT$18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'（居民）工资表-12月'!$A$1:$AT$24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<sst xmlns="http://schemas.openxmlformats.org/spreadsheetml/2006/main" count="2075" uniqueCount="247">
  <si>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</si>
  <si>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</si>
  <si>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</si>
  <si>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</si>
  <si>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</si>
  <si>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</si>
  <si>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</si>
  <si>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</si>
  <si>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</si>
  <si>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</si>
  <si>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</si>
  <si>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</si>
  <si>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</si>
  <si>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</si>
  <si>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</si>
  <si>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</si>
  <si>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</si>
  <si>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</si>
  <si>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</si>
  <si>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</si>
  <si>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</si>
  <si>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</si>
  <si>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</si>
  <si>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</si>
  <si>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</si>
  <si>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</si>
  <si>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</si>
  <si>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</si>
  <si>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</si>
  <si>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</si>
  <si>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</si>
  <si>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</si>
  <si>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</si>
  <si>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</si>
  <si>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</si>
  <si>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</si>
  <si>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</si>
  <si>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</si>
  <si>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</si>
  <si>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</si>
  <si>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</si>
  <si>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</si>
  <si>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</si>
  <si>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</si>
  <si>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</si>
  <si>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</si>
  <si>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</si>
  <si>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</si>
  <si>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</si>
  <si>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</si>
  <si>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</si>
  <si>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</si>
  <si>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</si>
  <si>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</si>
  <si>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</si>
  <si>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</si>
  <si>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</si>
  <si>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</si>
  <si>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</si>
  <si>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</si>
  <si>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</si>
  <si>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</si>
  <si>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</si>
  <si>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</si>
  <si>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</si>
  <si>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</si>
  <si>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</si>
  <si>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</si>
  <si>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</si>
  <si>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根据贵公司与我公司所签订的服务协议，请贵公司在2025年1月8日之前按照下列表格内容支付相关款项.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</si>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</sst>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workbookViewId="0">
      <selection activeCell="H22" sqref="H22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113708.11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113708.11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113708.11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'（居民）工资表-1月'!E24</f>
        <v>113708.11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113708.11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113708.11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113708.11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4153.23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46.77</v>
      </c>
      <c r="AE4" s="96">
        <f>ROUND(MAX((AD4)*{0.03;0.1;0.2;0.25;0.3;0.35;0.45}-{0;2520;16920;31920;52920;85920;181920},0),2)</f>
        <v>1.4</v>
      </c>
      <c r="AF4" s="97">
        <f>IFERROR(VLOOKUP(E:E,'（居民）工资表-6月'!E:AF,28,0)+VLOOKUP(E:E,'（居民）工资表-6月'!E:AG,29,0),0)</f>
        <v>433.06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41100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4642.12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-5542.12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30.6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6654.62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158265.38</v>
      </c>
      <c r="AE6" s="96">
        <f>ROUND(MAX((AD6)*{0.03;0.1;0.2;0.25;0.3;0.35;0.45}-{0;2520;16920;31920;52920;85920;181920},0),2)</f>
        <v>14733.08</v>
      </c>
      <c r="AF6" s="97">
        <f>IFERROR(VLOOKUP(E:E,'（居民）工资表-6月'!E:AF,28,0)+VLOOKUP(E:E,'（居民）工资表-6月'!E:AG,29,0),0)</f>
        <v>12010.79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62000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3716.26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18283.74</v>
      </c>
      <c r="AE7" s="96">
        <f>ROUND(MAX((AD7)*{0.03;0.1;0.2;0.25;0.3;0.35;0.45}-{0;2520;16920;31920;52920;85920;181920},0),2)</f>
        <v>548.51</v>
      </c>
      <c r="AF7" s="97">
        <f>IFERROR(VLOOKUP(E:E,'（居民）工资表-6月'!E:AF,28,0)+VLOOKUP(E:E,'（居民）工资表-6月'!E:AG,29,0),0)</f>
        <v>534.34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5425.84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35074.16</v>
      </c>
      <c r="AE8" s="96">
        <f>ROUND(MAX((AD8)*{0.03;0.1;0.2;0.25;0.3;0.35;0.45}-{0;2520;16920;31920;52920;85920;181920},0),2)</f>
        <v>1052.22</v>
      </c>
      <c r="AF8" s="97">
        <f>IFERROR(VLOOKUP(E:E,'（居民）工资表-6月'!E:AF,28,0)+VLOOKUP(E:E,'（居民）工资表-6月'!E:AG,29,0),0)</f>
        <v>850.38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3737.56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6762.44</v>
      </c>
      <c r="AE9" s="96">
        <f>ROUND(MAX((AD9)*{0.03;0.1;0.2;0.25;0.3;0.35;0.45}-{0;2520;16920;31920;52920;85920;181920},0),2)</f>
        <v>202.87</v>
      </c>
      <c r="AF9" s="97">
        <f>IFERROR(VLOOKUP(E:E,'（居民）工资表-6月'!E:AF,28,0)+VLOOKUP(E:E,'（居民）工资表-6月'!E:AG,29,0),0)</f>
        <v>173.68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31603.01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4443.53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-7840.52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61000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3934.84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22065.16</v>
      </c>
      <c r="AE11" s="96">
        <f>ROUND(MAX((AD11)*{0.03;0.1;0.2;0.25;0.3;0.35;0.45}-{0;2520;16920;31920;52920;85920;181920},0),2)</f>
        <v>661.95</v>
      </c>
      <c r="AF11" s="97">
        <f>IFERROR(VLOOKUP(E:E,'（居民）工资表-6月'!E:AF,28,0)+VLOOKUP(E:E,'（居民）工资表-6月'!E:AG,29,0),0)</f>
        <v>543.72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50500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5425.84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10074.16</v>
      </c>
      <c r="AE12" s="96">
        <f>ROUND(MAX((AD12)*{0.03;0.1;0.2;0.25;0.3;0.35;0.45}-{0;2520;16920;31920;52920;85920;181920},0),2)</f>
        <v>302.22</v>
      </c>
      <c r="AF12" s="97">
        <f>IFERROR(VLOOKUP(E:E,'（居民）工资表-6月'!E:AF,28,0)+VLOOKUP(E:E,'（居民）工资表-6月'!E:AG,29,0),0)</f>
        <v>235.38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52608.7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5425.84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12182.86</v>
      </c>
      <c r="AE13" s="96">
        <f>ROUND(MAX((AD13)*{0.03;0.1;0.2;0.25;0.3;0.35;0.45}-{0;2520;16920;31920;52920;85920;181920},0),2)</f>
        <v>365.49</v>
      </c>
      <c r="AF13" s="97">
        <f>IFERROR(VLOOKUP(E:E,'（居民）工资表-6月'!E:AF,28,0)+VLOOKUP(E:E,'（居民）工资表-6月'!E:AG,29,0),0)</f>
        <v>268.65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42600</v>
      </c>
      <c r="T14" s="91">
        <f>5000+IFERROR(VLOOKUP($E:$E,'（居民）工资表-6月'!$E:$T,16,0),0)</f>
        <v>30000</v>
      </c>
      <c r="U14" s="91">
        <f>Q14+IFERROR(VLOOKUP($E:$E,'（居民）工资表-6月'!$E:$U,17,0),0)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9246</v>
      </c>
      <c r="AE14" s="96">
        <f>ROUND(MAX((AD14)*{0.03;0.1;0.2;0.25;0.3;0.35;0.45}-{0;2520;16920;31920;52920;85920;181920},0),2)</f>
        <v>277.38</v>
      </c>
      <c r="AF14" s="97">
        <f>IFERROR(VLOOKUP(E:E,'（居民）工资表-6月'!E:AF,28,0)+VLOOKUP(E:E,'（居民）工资表-6月'!E:AG,29,0),0)</f>
        <v>216.15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37687.38</v>
      </c>
      <c r="T15" s="91">
        <f>5000+IFERROR(VLOOKUP($E:$E,'（居民）工资表-6月'!$E:$T,16,0),0)</f>
        <v>30000</v>
      </c>
      <c r="U15" s="91">
        <f>Q15+IFERROR(VLOOKUP($E:$E,'（居民）工资表-6月'!$E:$U,17,0),0)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4521.12</v>
      </c>
      <c r="AE15" s="96">
        <f>ROUND(MAX((AD15)*{0.03;0.1;0.2;0.25;0.3;0.35;0.45}-{0;2520;16920;31920;52920;85920;181920},0),2)</f>
        <v>135.63</v>
      </c>
      <c r="AF15" s="97">
        <f>IFERROR(VLOOKUP(E:E,'（居民）工资表-6月'!E:AF,28,0)+VLOOKUP(E:E,'（居民）工资表-6月'!E:AG,29,0),0)</f>
        <v>102.7</v>
      </c>
      <c r="AG15" s="97">
        <f t="shared" si="3"/>
        <v>32.93</v>
      </c>
      <c r="AH15" s="107">
        <f t="shared" si="4"/>
        <v>6065</v>
      </c>
      <c r="AI15" s="108"/>
      <c r="AJ15" s="107">
        <f t="shared" si="5"/>
        <v>6065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3303.16</v>
      </c>
      <c r="AE16" s="96">
        <f>ROUND(MAX((AD16)*{0.03;0.1;0.2;0.25;0.3;0.35;0.45}-{0;2520;16920;31920;52920;85920;181920},0),2)</f>
        <v>99.09</v>
      </c>
      <c r="AF16" s="97">
        <f>IFERROR(VLOOKUP(E:E,'（居民）工资表-6月'!E:AF,28,0)+VLOOKUP(E:E,'（居民）工资表-6月'!E:AG,29,0),0)</f>
        <v>84.84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67556.93</v>
      </c>
      <c r="T17" s="91">
        <f>5000+IFERROR(VLOOKUP($E:$E,'（居民）工资表-6月'!$E:$T,16,0),0)</f>
        <v>35000</v>
      </c>
      <c r="U17" s="91">
        <f>Q17+IFERROR(VLOOKUP($E:$E,'（居民）工资表-6月'!$E:$U,17,0),0)</f>
        <v>4771.68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27785.25</v>
      </c>
      <c r="AE17" s="96">
        <f>ROUND(MAX((AD17)*{0.03;0.1;0.2;0.25;0.3;0.35;0.45}-{0;2520;16920;31920;52920;85920;181920},0),2)</f>
        <v>833.56</v>
      </c>
      <c r="AF17" s="97">
        <f>IFERROR(VLOOKUP(E:E,'（居民）工资表-6月'!E:AF,28,0)+VLOOKUP(E:E,'（居民）工资表-6月'!E:AG,29,0),0)</f>
        <v>699.39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896826.32</v>
      </c>
      <c r="T20" s="74">
        <f t="shared" si="7"/>
        <v>500000</v>
      </c>
      <c r="U20" s="74">
        <f t="shared" si="7"/>
        <v>65311.31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292215.01</v>
      </c>
      <c r="AE20" s="74">
        <f t="shared" si="7"/>
        <v>19213.4</v>
      </c>
      <c r="AF20" s="74">
        <f t="shared" si="7"/>
        <v>16183.68</v>
      </c>
      <c r="AG20" s="74">
        <f t="shared" si="7"/>
        <v>3491.98</v>
      </c>
      <c r="AH20" s="74">
        <f t="shared" si="7"/>
        <v>129032.28</v>
      </c>
      <c r="AI20" s="74">
        <f t="shared" si="7"/>
        <v>0</v>
      </c>
      <c r="AJ20" s="74">
        <f t="shared" si="7"/>
        <v>129032.28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129032.28</v>
      </c>
      <c r="C25" s="48">
        <f>AG20</f>
        <v>3491.98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2975.83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12024.17</v>
      </c>
      <c r="AE4" s="96">
        <f>ROUND(MAX((AD4)*{0.03;0.1;0.2;0.25;0.3;0.35;0.45}-{0;2520;16920;31920;52920;85920;181920},0),2)</f>
        <v>360.73</v>
      </c>
      <c r="AF4" s="97">
        <f>IFERROR(VLOOKUP(E:E,'（居民）工资表-4月'!E:AF,28,0)+VLOOKUP(E:E,'（居民）工资表-4月'!E:AG,29,0),0)</f>
        <v>288.39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28900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3317.64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582.36</v>
      </c>
      <c r="AE5" s="96">
        <f>ROUND(MAX((AD5)*{0.03;0.1;0.2;0.25;0.3;0.35;0.45}-{0;2520;16920;31920;52920;85920;181920},0),2)</f>
        <v>17.47</v>
      </c>
      <c r="AF5" s="97">
        <f>IFERROR(VLOOKUP(E:E,'（居民）工资表-4月'!E:AF,28,0)+VLOOKUP(E:E,'（居民）工资表-4月'!E:AG,29,0),0)</f>
        <v>16.34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4757.52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120542.48</v>
      </c>
      <c r="AE6" s="96">
        <f>ROUND(MAX((AD6)*{0.03;0.1;0.2;0.25;0.3;0.35;0.45}-{0;2520;16920;31920;52920;85920;181920},0),2)</f>
        <v>9534.25</v>
      </c>
      <c r="AF6" s="97">
        <f>IFERROR(VLOOKUP(E:E,'（居民）工资表-4月'!E:AF,28,0)+VLOOKUP(E:E,'（居民）工资表-4月'!E:AG,29,0),0)</f>
        <v>7123.1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42000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2660.84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14339.16</v>
      </c>
      <c r="AE7" s="96">
        <f>ROUND(MAX((AD7)*{0.03;0.1;0.2;0.25;0.3;0.35;0.45}-{0;2520;16920;31920;52920;85920;181920},0),2)</f>
        <v>430.17</v>
      </c>
      <c r="AF7" s="97">
        <f>IFERROR(VLOOKUP(E:E,'（居民）工资表-4月'!E:AF,28,0)+VLOOKUP(E:E,'（居民）工资表-4月'!E:AG,29,0),0)</f>
        <v>326.01</v>
      </c>
      <c r="AG7" s="97">
        <f t="shared" ref="AG7:AG19" si="8">IF((AE7-AF7)&lt;0,0,AE7-AF7)</f>
        <v>104.16</v>
      </c>
      <c r="AH7" s="107">
        <f t="shared" ref="AH7:AH19" si="9">ROUND(IF((L7-Q7-AG7)&lt;0,0,(L7-Q7-AG7)),2)</f>
        <v>8368.13</v>
      </c>
      <c r="AI7" s="108"/>
      <c r="AJ7" s="107">
        <f t="shared" si="5"/>
        <v>8368.13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3881.84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23618.16</v>
      </c>
      <c r="AE8" s="96">
        <f>ROUND(MAX((AD8)*{0.03;0.1;0.2;0.25;0.3;0.35;0.45}-{0;2520;16920;31920;52920;85920;181920},0),2)</f>
        <v>708.54</v>
      </c>
      <c r="AF8" s="97">
        <f>IFERROR(VLOOKUP(E:E,'（居民）工资表-4月'!E:AF,28,0)+VLOOKUP(E:E,'（居民）工资表-4月'!E:AG,29,0),0)</f>
        <v>566.7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2683.96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4816.04</v>
      </c>
      <c r="AE9" s="96">
        <f>ROUND(MAX((AD9)*{0.03;0.1;0.2;0.25;0.3;0.35;0.45}-{0;2520;16920;31920;52920;85920;181920},0),2)</f>
        <v>144.48</v>
      </c>
      <c r="AF9" s="97">
        <f>IFERROR(VLOOKUP(E:E,'（居民）工资表-4月'!E:AF,28,0)+VLOOKUP(E:E,'（居民）工资表-4月'!E:AG,29,0),0)</f>
        <v>115.29</v>
      </c>
      <c r="AG9" s="97">
        <f t="shared" si="8"/>
        <v>29.19</v>
      </c>
      <c r="AH9" s="107">
        <f t="shared" si="9"/>
        <v>5944.01</v>
      </c>
      <c r="AI9" s="108"/>
      <c r="AJ9" s="107">
        <f t="shared" si="13"/>
        <v>5944.01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22551.33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3183.81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-5632.48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43000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2816.84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15183.16</v>
      </c>
      <c r="AE11" s="96">
        <f>ROUND(MAX((AD11)*{0.03;0.1;0.2;0.25;0.3;0.35;0.45}-{0;2520;16920;31920;52920;85920;181920},0),2)</f>
        <v>455.49</v>
      </c>
      <c r="AF11" s="97">
        <f>IFERROR(VLOOKUP(E:E,'（居民）工资表-4月'!E:AF,28,0)+VLOOKUP(E:E,'（居民）工资表-4月'!E:AG,29,0),0)</f>
        <v>367.26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35500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3881.84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6618.16</v>
      </c>
      <c r="AE12" s="96">
        <f>ROUND(MAX((AD12)*{0.03;0.1;0.2;0.25;0.3;0.35;0.45}-{0;2520;16920;31920;52920;85920;181920},0),2)</f>
        <v>198.54</v>
      </c>
      <c r="AF12" s="97">
        <f>IFERROR(VLOOKUP(E:E,'（居民）工资表-4月'!E:AF,28,0)+VLOOKUP(E:E,'（居民）工资表-4月'!E:AG,29,0),0)</f>
        <v>161.7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36608.7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3881.84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7726.86</v>
      </c>
      <c r="AE13" s="96">
        <f>ROUND(MAX((AD13)*{0.03;0.1;0.2;0.25;0.3;0.35;0.45}-{0;2520;16920;31920;52920;85920;181920},0),2)</f>
        <v>231.81</v>
      </c>
      <c r="AF13" s="97">
        <f>IFERROR(VLOOKUP(E:E,'（居民）工资表-4月'!E:AF,28,0)+VLOOKUP(E:E,'（居民）工资表-4月'!E:AG,29,0),0)</f>
        <v>194.97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28000</v>
      </c>
      <c r="T14" s="91">
        <f>5000+IFERROR(VLOOKUP($E:$E,'（居民）工资表-4月'!$E:$T,16,0),0)</f>
        <v>20000</v>
      </c>
      <c r="U14" s="91">
        <f>Q14+IFERROR(VLOOKUP($E:$E,'（居民）工资表-4月'!$E:$U,17,0),0)</f>
        <v>2236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IFERROR(VLOOKUP(E:E,'（居民）工资表-4月'!E:AF,28,0)+VLOOKUP(E:E,'（居民）工资表-4月'!E:AG,29,0),0)</f>
        <v>129.69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25001.74</v>
      </c>
      <c r="T15" s="91">
        <f>5000+IFERROR(VLOOKUP($E:$E,'（居民）工资表-4月'!$E:$T,16,0),0)</f>
        <v>20000</v>
      </c>
      <c r="U15" s="91">
        <f>Q15+IFERROR(VLOOKUP($E:$E,'（居民）工资表-4月'!$E:$U,17,0),0)</f>
        <v>2110.84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IFERROR(VLOOKUP(E:E,'（居民）工资表-4月'!E:AF,28,0)+VLOOKUP(E:E,'（居民）工资表-4月'!E:AG,29,0),0)</f>
        <v>70.76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2646.84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2353.16</v>
      </c>
      <c r="AE16" s="96">
        <f>ROUND(MAX((AD16)*{0.03;0.1;0.2;0.25;0.3;0.35;0.45}-{0;2520;16920;31920;52920;85920;181920},0),2)</f>
        <v>70.59</v>
      </c>
      <c r="AF16" s="97">
        <f>IFERROR(VLOOKUP(E:E,'（居民）工资表-4月'!E:AF,28,0)+VLOOKUP(E:E,'（居民）工资表-4月'!E:AG,29,0),0)</f>
        <v>56.34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47556.93</v>
      </c>
      <c r="T17" s="91">
        <f>5000+IFERROR(VLOOKUP($E:$E,'（居民）工资表-4月'!$E:$T,16,0),0)</f>
        <v>25000</v>
      </c>
      <c r="U17" s="91">
        <f>Q17+IFERROR(VLOOKUP($E:$E,'（居民）工资表-4月'!$E:$U,17,0),0)</f>
        <v>3716.26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18840.67</v>
      </c>
      <c r="AE17" s="96">
        <f>ROUND(MAX((AD17)*{0.03;0.1;0.2;0.25;0.3;0.35;0.45}-{0;2520;16920;31920;52920;85920;181920},0),2)</f>
        <v>565.22</v>
      </c>
      <c r="AF17" s="97">
        <f>IFERROR(VLOOKUP(E:E,'（居民）工资表-4月'!E:AF,28,0)+VLOOKUP(E:E,'（居民）工资表-4月'!E:AG,29,0),0)</f>
        <v>431.05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622525.37</v>
      </c>
      <c r="T20" s="74">
        <f t="shared" si="19"/>
        <v>350000</v>
      </c>
      <c r="U20" s="74">
        <f t="shared" si="19"/>
        <v>46409.61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226115.76</v>
      </c>
      <c r="AE20" s="74">
        <f t="shared" si="19"/>
        <v>12976.94</v>
      </c>
      <c r="AF20" s="74">
        <f t="shared" si="19"/>
        <v>9847.6</v>
      </c>
      <c r="AG20" s="74">
        <f t="shared" si="19"/>
        <v>3129.34</v>
      </c>
      <c r="AH20" s="74">
        <f t="shared" si="19"/>
        <v>119345.65</v>
      </c>
      <c r="AI20" s="74">
        <f t="shared" si="19"/>
        <v>0</v>
      </c>
      <c r="AJ20" s="74">
        <f t="shared" si="19"/>
        <v>119345.65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119345.65</v>
      </c>
      <c r="C25" s="48">
        <f>AG20</f>
        <v>3129.34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3564.53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14435.47</v>
      </c>
      <c r="AE4" s="96">
        <f>ROUND(MAX((AD4)*{0.03;0.1;0.2;0.25;0.3;0.35;0.45}-{0;2520;16920;31920;52920;85920;181920},0),2)</f>
        <v>433.06</v>
      </c>
      <c r="AF4" s="97">
        <f>IFERROR(VLOOKUP(E:E,'（居民）工资表-5月'!E:AF,28,0)+VLOOKUP(E:E,'（居民）工资表-5月'!E:AG,29,0),0)</f>
        <v>360.73</v>
      </c>
      <c r="AG4" s="97">
        <f>IF((AE4-AF4)&lt;0,0,AE4-AF4)</f>
        <v>72.33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35000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3979.88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1020.12</v>
      </c>
      <c r="AE5" s="96">
        <f>ROUND(MAX((AD5)*{0.03;0.1;0.2;0.25;0.3;0.35;0.45}-{0;2520;16920;31920;52920;85920;181920},0),2)</f>
        <v>30.6</v>
      </c>
      <c r="AF5" s="97">
        <f>IFERROR(VLOOKUP(E:E,'（居民）工资表-5月'!E:AF,28,0)+VLOOKUP(E:E,'（居民）工资表-5月'!E:AG,29,0),0)</f>
        <v>17.47</v>
      </c>
      <c r="AG5" s="97">
        <f>IF((AE5-AF5)&lt;0,0,AE5-AF5)</f>
        <v>13.13</v>
      </c>
      <c r="AH5" s="107">
        <f>ROUND(IF((L5-Q5-AG5)&lt;0,0,(L5-Q5-AG5)),2)</f>
        <v>5424.63</v>
      </c>
      <c r="AI5" s="108"/>
      <c r="AJ5" s="107">
        <f>AH5+AI5</f>
        <v>5424.63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5706.07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144653.93</v>
      </c>
      <c r="AE6" s="96">
        <f>ROUND(MAX((AD6)*{0.03;0.1;0.2;0.25;0.3;0.35;0.45}-{0;2520;16920;31920;52920;85920;181920},0),2)</f>
        <v>12010.79</v>
      </c>
      <c r="AF6" s="97">
        <f>IFERROR(VLOOKUP(E:E,'（居民）工资表-5月'!E:AF,28,0)+VLOOKUP(E:E,'（居民）工资表-5月'!E:AG,29,0),0)</f>
        <v>9534.25</v>
      </c>
      <c r="AG6" s="97">
        <f>IF((AE6-AF6)&lt;0,0,AE6-AF6)</f>
        <v>2476.54</v>
      </c>
      <c r="AH6" s="107">
        <f>ROUND(IF((L6-Q6-AG6)&lt;0,0,(L6-Q6-AG6)),2)</f>
        <v>26634.91</v>
      </c>
      <c r="AI6" s="108"/>
      <c r="AJ6" s="107">
        <f>AH6+AI6</f>
        <v>26634.91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51000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3188.55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17811.45</v>
      </c>
      <c r="AE7" s="96">
        <f>ROUND(MAX((AD7)*{0.03;0.1;0.2;0.25;0.3;0.35;0.45}-{0;2520;16920;31920;52920;85920;181920},0),2)</f>
        <v>534.34</v>
      </c>
      <c r="AF7" s="97">
        <f>IFERROR(VLOOKUP(E:E,'（居民）工资表-5月'!E:AF,28,0)+VLOOKUP(E:E,'（居民）工资表-5月'!E:AG,29,0),0)</f>
        <v>430.17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4653.84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28346.16</v>
      </c>
      <c r="AE8" s="96">
        <f>ROUND(MAX((AD8)*{0.03;0.1;0.2;0.25;0.3;0.35;0.45}-{0;2520;16920;31920;52920;85920;181920},0),2)</f>
        <v>850.38</v>
      </c>
      <c r="AF8" s="97">
        <f>IFERROR(VLOOKUP(E:E,'（居民）工资表-5月'!E:AF,28,0)+VLOOKUP(E:E,'（居民）工资表-5月'!E:AG,29,0),0)</f>
        <v>708.54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3210.76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5789.24</v>
      </c>
      <c r="AE9" s="96">
        <f>ROUND(MAX((AD9)*{0.03;0.1;0.2;0.25;0.3;0.35;0.45}-{0;2520;16920;31920;52920;85920;181920},0),2)</f>
        <v>173.68</v>
      </c>
      <c r="AF9" s="97">
        <f>IFERROR(VLOOKUP(E:E,'（居民）工资表-5月'!E:AF,28,0)+VLOOKUP(E:E,'（居民）工资表-5月'!E:AG,29,0),0)</f>
        <v>144.48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27077.17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3813.67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-6736.5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51500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3375.84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18124.16</v>
      </c>
      <c r="AE11" s="96">
        <f>ROUND(MAX((AD11)*{0.03;0.1;0.2;0.25;0.3;0.35;0.45}-{0;2520;16920;31920;52920;85920;181920},0),2)</f>
        <v>543.72</v>
      </c>
      <c r="AF11" s="97">
        <f>IFERROR(VLOOKUP(E:E,'（居民）工资表-5月'!E:AF,28,0)+VLOOKUP(E:E,'（居民）工资表-5月'!E:AG,29,0),0)</f>
        <v>455.49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42500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4653.84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7846.16</v>
      </c>
      <c r="AE12" s="96">
        <f>ROUND(MAX((AD12)*{0.03;0.1;0.2;0.25;0.3;0.35;0.45}-{0;2520;16920;31920;52920;85920;181920},0),2)</f>
        <v>235.38</v>
      </c>
      <c r="AF12" s="97">
        <f>IFERROR(VLOOKUP(E:E,'（居民）工资表-5月'!E:AF,28,0)+VLOOKUP(E:E,'（居民）工资表-5月'!E:AG,29,0),0)</f>
        <v>198.54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43608.7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4653.84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8954.86</v>
      </c>
      <c r="AE13" s="96">
        <f>ROUND(MAX((AD13)*{0.03;0.1;0.2;0.25;0.3;0.35;0.45}-{0;2520;16920;31920;52920;85920;181920},0),2)</f>
        <v>268.65</v>
      </c>
      <c r="AF13" s="97">
        <f>IFERROR(VLOOKUP(E:E,'（居民）工资表-5月'!E:AF,28,0)+VLOOKUP(E:E,'（居民）工资表-5月'!E:AG,29,0),0)</f>
        <v>231.81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35000</v>
      </c>
      <c r="T14" s="91">
        <f>5000+IFERROR(VLOOKUP($E:$E,'（居民）工资表-5月'!$E:$T,16,0),0)</f>
        <v>25000</v>
      </c>
      <c r="U14" s="91">
        <f>Q14+IFERROR(VLOOKUP($E:$E,'（居民）工资表-5月'!$E:$U,17,0),0)</f>
        <v>2795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IFERROR(VLOOKUP(E:E,'（居民）工资表-5月'!E:AF,28,0)+VLOOKUP(E:E,'（居民）工资表-5月'!E:AG,29,0),0)</f>
        <v>172.92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31061.74</v>
      </c>
      <c r="T15" s="91">
        <f>5000+IFERROR(VLOOKUP($E:$E,'（居民）工资表-5月'!$E:$T,16,0),0)</f>
        <v>25000</v>
      </c>
      <c r="U15" s="91">
        <f>Q15+IFERROR(VLOOKUP($E:$E,'（居民）工资表-5月'!$E:$U,17,0),0)</f>
        <v>2638.55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IFERROR(VLOOKUP(E:E,'（居民）工资表-5月'!E:AF,28,0)+VLOOKUP(E:E,'（居民）工资表-5月'!E:AG,29,0),0)</f>
        <v>86.73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3171.84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2828.16</v>
      </c>
      <c r="AE16" s="96">
        <f>ROUND(MAX((AD16)*{0.03;0.1;0.2;0.25;0.3;0.35;0.45}-{0;2520;16920;31920;52920;85920;181920},0),2)</f>
        <v>84.84</v>
      </c>
      <c r="AF16" s="97">
        <f>IFERROR(VLOOKUP(E:E,'（居民）工资表-5月'!E:AF,28,0)+VLOOKUP(E:E,'（居民）工资表-5月'!E:AG,29,0),0)</f>
        <v>70.59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57556.93</v>
      </c>
      <c r="T17" s="91">
        <f>5000+IFERROR(VLOOKUP($E:$E,'（居民）工资表-5月'!$E:$T,16,0),0)</f>
        <v>30000</v>
      </c>
      <c r="U17" s="91">
        <f>Q17+IFERROR(VLOOKUP($E:$E,'（居民）工资表-5月'!$E:$U,17,0),0)</f>
        <v>4243.97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23312.96</v>
      </c>
      <c r="AE17" s="96">
        <f>ROUND(MAX((AD17)*{0.03;0.1;0.2;0.25;0.3;0.35;0.45}-{0;2520;16920;31920;52920;85920;181920},0),2)</f>
        <v>699.39</v>
      </c>
      <c r="AF17" s="97">
        <f>IFERROR(VLOOKUP(E:E,'（居民）工资表-5月'!E:AF,28,0)+VLOOKUP(E:E,'（居民）工资表-5月'!E:AG,29,0),0)</f>
        <v>565.22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754851.21</v>
      </c>
      <c r="T20" s="74">
        <f t="shared" si="10"/>
        <v>425000</v>
      </c>
      <c r="U20" s="74">
        <f t="shared" si="10"/>
        <v>55860.46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273990.75</v>
      </c>
      <c r="AE20" s="74">
        <f t="shared" si="10"/>
        <v>16183.68</v>
      </c>
      <c r="AF20" s="74">
        <f t="shared" si="10"/>
        <v>12976.94</v>
      </c>
      <c r="AG20" s="74">
        <f t="shared" si="10"/>
        <v>3206.74</v>
      </c>
      <c r="AH20" s="74">
        <f t="shared" si="10"/>
        <v>119668.25</v>
      </c>
      <c r="AI20" s="126">
        <f t="shared" si="10"/>
        <v>0</v>
      </c>
      <c r="AJ20" s="74">
        <f t="shared" si="10"/>
        <v>119668.25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119668.25</v>
      </c>
      <c r="C25" s="48">
        <f>AG20</f>
        <v>3206.74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4793.72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19206.28</v>
      </c>
      <c r="AE4" s="96">
        <f>ROUND(MAX((AD4)*{0.03;0.1;0.2;0.25;0.3;0.35;0.45}-{0;2520;16920;31920;52920;85920;181920},0),2)</f>
        <v>576.19</v>
      </c>
      <c r="AF4" s="97">
        <f>IFERROR(VLOOKUP(E:E,'（居民）工资表-7月'!E:AF,28,0)+VLOOKUP(E:E,'（居民）工资表-7月'!E:AG,29,0),0)</f>
        <v>433.06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47200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5304.36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1895.64</v>
      </c>
      <c r="AE5" s="96">
        <f>ROUND(MAX((AD5)*{0.03;0.1;0.2;0.25;0.3;0.35;0.45}-{0;2520;16920;31920;52920;85920;181920},0),2)</f>
        <v>56.87</v>
      </c>
      <c r="AF5" s="97">
        <f>IFERROR(VLOOKUP(E:E,'（居民）工资表-7月'!E:AF,28,0)+VLOOKUP(E:E,'（居民）工资表-7月'!E:AG,29,0),0)</f>
        <v>30.6</v>
      </c>
      <c r="AG5" s="97">
        <f>IF((AE5-AF5)&lt;0,0,AE5-AF5)</f>
        <v>26.27</v>
      </c>
      <c r="AH5" s="107">
        <f>ROUND(IF((L5-Q5-AG5)&lt;0,0,(L5-Q5-AG5)),2)</f>
        <v>5411.49</v>
      </c>
      <c r="AI5" s="108"/>
      <c r="AJ5" s="107">
        <f>AH5+AI5</f>
        <v>5411.49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7618.71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192861.29</v>
      </c>
      <c r="AE6" s="96">
        <f>ROUND(MAX((AD6)*{0.03;0.1;0.2;0.25;0.3;0.35;0.45}-{0;2520;16920;31920;52920;85920;181920},0),2)</f>
        <v>21652.26</v>
      </c>
      <c r="AF6" s="97">
        <f>IFERROR(VLOOKUP(E:E,'（居民）工资表-7月'!E:AF,28,0)+VLOOKUP(E:E,'（居民）工资表-7月'!E:AG,29,0),0)</f>
        <v>14733.08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72000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4243.97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27756.03</v>
      </c>
      <c r="AE7" s="96">
        <f>ROUND(MAX((AD7)*{0.03;0.1;0.2;0.25;0.3;0.35;0.45}-{0;2520;16920;31920;52920;85920;181920},0),2)</f>
        <v>832.68</v>
      </c>
      <c r="AF7" s="97">
        <f>IFERROR(VLOOKUP(E:E,'（居民）工资表-7月'!E:AF,28,0)+VLOOKUP(E:E,'（居民）工资表-7月'!E:AG,29,0),0)</f>
        <v>548.51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6197.84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40802.16</v>
      </c>
      <c r="AE8" s="96">
        <f>ROUND(MAX((AD8)*{0.03;0.1;0.2;0.25;0.3;0.35;0.45}-{0;2520;16920;31920;52920;85920;181920},0),2)</f>
        <v>1560.22</v>
      </c>
      <c r="AF8" s="97">
        <f>IFERROR(VLOOKUP(E:E,'（居民）工资表-7月'!E:AF,28,0)+VLOOKUP(E:E,'（居民）工资表-7月'!E:AG,29,0),0)</f>
        <v>1052.22</v>
      </c>
      <c r="AG8" s="97">
        <f t="shared" si="3"/>
        <v>508</v>
      </c>
      <c r="AH8" s="107">
        <f t="shared" si="4"/>
        <v>10220</v>
      </c>
      <c r="AI8" s="108"/>
      <c r="AJ8" s="107">
        <f t="shared" si="5"/>
        <v>10220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4264.36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7735.64</v>
      </c>
      <c r="AE9" s="96">
        <f>ROUND(MAX((AD9)*{0.03;0.1;0.2;0.25;0.3;0.35;0.45}-{0;2520;16920;31920;52920;85920;181920},0),2)</f>
        <v>232.07</v>
      </c>
      <c r="AF9" s="97">
        <f>IFERROR(VLOOKUP(E:E,'（居民）工资表-7月'!E:AF,28,0)+VLOOKUP(E:E,'（居民）工资表-7月'!E:AG,29,0),0)</f>
        <v>202.87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36043.98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5114.9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-9070.92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70000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4493.84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25506.16</v>
      </c>
      <c r="AE11" s="96">
        <f>ROUND(MAX((AD11)*{0.03;0.1;0.2;0.25;0.3;0.35;0.45}-{0;2520;16920;31920;52920;85920;181920},0),2)</f>
        <v>765.18</v>
      </c>
      <c r="AF11" s="97">
        <f>IFERROR(VLOOKUP(E:E,'（居民）工资表-7月'!E:AF,28,0)+VLOOKUP(E:E,'（居民）工资表-7月'!E:AG,29,0),0)</f>
        <v>661.95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58000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6197.84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11802.16</v>
      </c>
      <c r="AE12" s="96">
        <f>ROUND(MAX((AD12)*{0.03;0.1;0.2;0.25;0.3;0.35;0.45}-{0;2520;16920;31920;52920;85920;181920},0),2)</f>
        <v>354.06</v>
      </c>
      <c r="AF12" s="97">
        <f>IFERROR(VLOOKUP(E:E,'（居民）工资表-7月'!E:AF,28,0)+VLOOKUP(E:E,'（居民）工资表-7月'!E:AG,29,0),0)</f>
        <v>302.22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60608.7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6197.84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14410.86</v>
      </c>
      <c r="AE13" s="96">
        <f>ROUND(MAX((AD13)*{0.03;0.1;0.2;0.25;0.3;0.35;0.45}-{0;2520;16920;31920;52920;85920;181920},0),2)</f>
        <v>432.33</v>
      </c>
      <c r="AF13" s="97">
        <f>IFERROR(VLOOKUP(E:E,'（居民）工资表-7月'!E:AF,28,0)+VLOOKUP(E:E,'（居民）工资表-7月'!E:AG,29,0),0)</f>
        <v>365.49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48572.73</v>
      </c>
      <c r="T14" s="91">
        <f>5000+IFERROR(VLOOKUP($E:$E,'（居民）工资表-7月'!$E:$T,16,0),0)</f>
        <v>35000</v>
      </c>
      <c r="U14" s="91">
        <f>Q14+IFERROR(VLOOKUP($E:$E,'（居民）工资表-7月'!$E:$U,17,0),0)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10218.73</v>
      </c>
      <c r="AE14" s="96">
        <f>ROUND(MAX((AD14)*{0.03;0.1;0.2;0.25;0.3;0.35;0.45}-{0;2520;16920;31920;52920;85920;181920},0),2)</f>
        <v>306.56</v>
      </c>
      <c r="AF14" s="97">
        <f>IFERROR(VLOOKUP(E:E,'（居民）工资表-7月'!E:AF,28,0)+VLOOKUP(E:E,'（居民）工资表-7月'!E:AG,29,0),0)</f>
        <v>277.38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41982.83</v>
      </c>
      <c r="T15" s="91">
        <f>5000+IFERROR(VLOOKUP($E:$E,'（居民）工资表-7月'!$E:$T,16,0),0)</f>
        <v>35000</v>
      </c>
      <c r="U15" s="91">
        <f>Q15+IFERROR(VLOOKUP($E:$E,'（居民）工资表-7月'!$E:$U,17,0),0)</f>
        <v>2638.55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4344.28</v>
      </c>
      <c r="AE15" s="96">
        <f>ROUND(MAX((AD15)*{0.03;0.1;0.2;0.25;0.3;0.35;0.45}-{0;2520;16920;31920;52920;85920;181920},0),2)</f>
        <v>130.33</v>
      </c>
      <c r="AF15" s="97">
        <f>IFERROR(VLOOKUP(E:E,'（居民）工资表-7月'!E:AF,28,0)+VLOOKUP(E:E,'（居民）工资表-7月'!E:AG,29,0),0)</f>
        <v>135.63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4221.84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3778.16</v>
      </c>
      <c r="AE16" s="96">
        <f>ROUND(MAX((AD16)*{0.03;0.1;0.2;0.25;0.3;0.35;0.45}-{0;2520;16920;31920;52920;85920;181920},0),2)</f>
        <v>113.34</v>
      </c>
      <c r="AF16" s="97">
        <f>IFERROR(VLOOKUP(E:E,'（居民）工资表-7月'!E:AF,28,0)+VLOOKUP(E:E,'（居民）工资表-7月'!E:AG,29,0),0)</f>
        <v>99.09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77556.93</v>
      </c>
      <c r="T17" s="91">
        <f>5000+IFERROR(VLOOKUP($E:$E,'（居民）工资表-7月'!$E:$T,16,0),0)</f>
        <v>40000</v>
      </c>
      <c r="U17" s="91">
        <f>Q17+IFERROR(VLOOKUP($E:$E,'（居民）工资表-7月'!$E:$U,17,0),0)</f>
        <v>5299.39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32257.54</v>
      </c>
      <c r="AE17" s="96">
        <f>ROUND(MAX((AD17)*{0.03;0.1;0.2;0.25;0.3;0.35;0.45}-{0;2520;16920;31920;52920;85920;181920},0),2)</f>
        <v>967.73</v>
      </c>
      <c r="AF17" s="97">
        <f>IFERROR(VLOOKUP(E:E,'（居民）工资表-7月'!E:AF,28,0)+VLOOKUP(E:E,'（居民）工资表-7月'!E:AG,29,0),0)</f>
        <v>833.56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1031795.47</v>
      </c>
      <c r="T20" s="74">
        <f t="shared" si="10"/>
        <v>575000</v>
      </c>
      <c r="U20" s="74">
        <f t="shared" si="10"/>
        <v>73256.58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383538.89</v>
      </c>
      <c r="AE20" s="74">
        <f t="shared" si="10"/>
        <v>27980.87</v>
      </c>
      <c r="AF20" s="74">
        <f t="shared" si="10"/>
        <v>19675.66</v>
      </c>
      <c r="AG20" s="74">
        <f t="shared" si="10"/>
        <v>8310.51</v>
      </c>
      <c r="AH20" s="74">
        <f t="shared" si="10"/>
        <v>118713.37</v>
      </c>
      <c r="AI20" s="74">
        <f t="shared" si="10"/>
        <v>0</v>
      </c>
      <c r="AJ20" s="74">
        <f t="shared" si="10"/>
        <v>118713.37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118713.37</v>
      </c>
      <c r="C25" s="48">
        <f>AG20</f>
        <v>8310.51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5414.75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21585.25</v>
      </c>
      <c r="AE4" s="96">
        <f>ROUND(MAX((AD4)*{0.03;0.1;0.2;0.25;0.3;0.35;0.45}-{0;2520;16920;31920;52920;85920;181920},0),2)</f>
        <v>647.56</v>
      </c>
      <c r="AF4" s="97">
        <f>IFERROR(VLOOKUP(E:E,'（居民）工资表-8月'!E:AF,28,0)+VLOOKUP(E:E,'（居民）工资表-8月'!E:AG,29,0),0)</f>
        <v>576.19</v>
      </c>
      <c r="AG4" s="97">
        <f>AE4-AF4</f>
        <v>71.3699999999999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53300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5966.6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2333.4</v>
      </c>
      <c r="AE5" s="96">
        <f>ROUND(MAX((AD5)*{0.03;0.1;0.2;0.25;0.3;0.35;0.45}-{0;2520;16920;31920;52920;85920;181920},0),2)</f>
        <v>70</v>
      </c>
      <c r="AF5" s="97">
        <f>IFERROR(VLOOKUP(E:E,'（居民）工资表-8月'!E:AF,28,0)+VLOOKUP(E:E,'（居民）工资表-8月'!E:AG,29,0),0)</f>
        <v>56.87</v>
      </c>
      <c r="AG5" s="97">
        <f t="shared" ref="AG5:AG19" si="3">AE5-AF5</f>
        <v>13.13</v>
      </c>
      <c r="AH5" s="107">
        <f t="shared" ref="AH5:AH19" si="4">ROUND(IF((L5-Q5-AG5)&lt;0,0,(L5-Q5-AG5)),2)</f>
        <v>5424.63</v>
      </c>
      <c r="AI5" s="108"/>
      <c r="AJ5" s="107">
        <f t="shared" ref="AJ5:AJ19" si="5">AH5+AI5</f>
        <v>5424.63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270540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8596.03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216943.97</v>
      </c>
      <c r="AE6" s="96">
        <f>ROUND(MAX((AD6)*{0.03;0.1;0.2;0.25;0.3;0.35;0.45}-{0;2520;16920;31920;52920;85920;181920},0),2)</f>
        <v>26468.79</v>
      </c>
      <c r="AF6" s="97">
        <f>IFERROR(VLOOKUP(E:E,'（居民）工资表-8月'!E:AF,28,0)+VLOOKUP(E:E,'（居民）工资表-8月'!E:AG,29,0),0)</f>
        <v>21652.26</v>
      </c>
      <c r="AG6" s="97">
        <f t="shared" si="3"/>
        <v>4816.53</v>
      </c>
      <c r="AH6" s="107">
        <f t="shared" si="4"/>
        <v>24266.15</v>
      </c>
      <c r="AI6" s="108"/>
      <c r="AJ6" s="107">
        <f t="shared" si="5"/>
        <v>24266.15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81000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4771.68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31228.32</v>
      </c>
      <c r="AE7" s="96">
        <f>ROUND(MAX((AD7)*{0.03;0.1;0.2;0.25;0.3;0.35;0.45}-{0;2520;16920;31920;52920;85920;181920},0),2)</f>
        <v>936.85</v>
      </c>
      <c r="AF7" s="97">
        <f>IFERROR(VLOOKUP(E:E,'（居民）工资表-8月'!E:AF,28,0)+VLOOKUP(E:E,'（居民）工资表-8月'!E:AG,29,0),0)</f>
        <v>832.68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97500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6969.84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45530.16</v>
      </c>
      <c r="AE8" s="96">
        <f>ROUND(MAX((AD8)*{0.03;0.1;0.2;0.25;0.3;0.35;0.45}-{0;2520;16920;31920;52920;85920;181920},0),2)</f>
        <v>2033.02</v>
      </c>
      <c r="AF8" s="97">
        <f>IFERROR(VLOOKUP(E:E,'（居民）工资表-8月'!E:AF,28,0)+VLOOKUP(E:E,'（居民）工资表-8月'!E:AG,29,0),0)</f>
        <v>1560.22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4791.16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8708.84</v>
      </c>
      <c r="AE9" s="96">
        <f>ROUND(MAX((AD9)*{0.03;0.1;0.2;0.25;0.3;0.35;0.45}-{0;2520;16920;31920;52920;85920;181920},0),2)</f>
        <v>261.27</v>
      </c>
      <c r="AF9" s="97">
        <f>IFERROR(VLOOKUP(E:E,'（居民）工资表-8月'!E:AF,28,0)+VLOOKUP(E:E,'（居民）工资表-8月'!E:AG,29,0),0)</f>
        <v>232.07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40491.95</v>
      </c>
      <c r="T10" s="91">
        <f>5000+IFERROR(VLOOKUP($E:$E,'（居民）工资表-8月'!$E:$T,16,0),0)</f>
        <v>45000</v>
      </c>
      <c r="U10" s="91">
        <f>Q10+IFERROR(VLOOKUP($E:$E,'（居民）工资表-8月'!$E:$U,17,0),0)</f>
        <v>5779.27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-10287.32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79000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5052.84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28947.16</v>
      </c>
      <c r="AE11" s="96">
        <f>ROUND(MAX((AD11)*{0.03;0.1;0.2;0.25;0.3;0.35;0.45}-{0;2520;16920;31920;52920;85920;181920},0),2)</f>
        <v>868.41</v>
      </c>
      <c r="AF11" s="97">
        <f>IFERROR(VLOOKUP(E:E,'（居民）工资表-8月'!E:AF,28,0)+VLOOKUP(E:E,'（居民）工资表-8月'!E:AG,29,0),0)</f>
        <v>765.18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65500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6969.84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13530.16</v>
      </c>
      <c r="AE12" s="96">
        <f>ROUND(MAX((AD12)*{0.03;0.1;0.2;0.25;0.3;0.35;0.45}-{0;2520;16920;31920;52920;85920;181920},0),2)</f>
        <v>405.9</v>
      </c>
      <c r="AF12" s="97">
        <f>IFERROR(VLOOKUP(E:E,'（居民）工资表-8月'!E:AF,28,0)+VLOOKUP(E:E,'（居民）工资表-8月'!E:AG,29,0),0)</f>
        <v>354.06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68608.7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6969.84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16638.86</v>
      </c>
      <c r="AE13" s="96">
        <f>ROUND(MAX((AD13)*{0.03;0.1;0.2;0.25;0.3;0.35;0.45}-{0;2520;16920;31920;52920;85920;181920},0),2)</f>
        <v>499.17</v>
      </c>
      <c r="AF13" s="97">
        <f>IFERROR(VLOOKUP(E:E,'（居民）工资表-8月'!E:AF,28,0)+VLOOKUP(E:E,'（居民）工资表-8月'!E:AG,29,0),0)</f>
        <v>432.33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54000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4746.84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4253.16</v>
      </c>
      <c r="AE14" s="96">
        <f>ROUND(MAX((AD14)*{0.03;0.1;0.2;0.25;0.3;0.35;0.45}-{0;2520;16920;31920;52920;85920;181920},0),2)</f>
        <v>127.59</v>
      </c>
      <c r="AF14" s="97">
        <f>IFERROR(VLOOKUP(E:E,'（居民）工资表-8月'!E:AF,28,0)+VLOOKUP(E:E,'（居民）工资表-8月'!E:AG,29,0),0)</f>
        <v>113.34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87556.93</v>
      </c>
      <c r="T15" s="91">
        <f>5000+IFERROR(VLOOKUP($E:$E,'（居民）工资表-8月'!$E:$T,16,0),0)</f>
        <v>45000</v>
      </c>
      <c r="U15" s="91">
        <f>Q15+IFERROR(VLOOKUP($E:$E,'（居民）工资表-8月'!$E:$U,17,0),0)</f>
        <v>5827.1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36729.83</v>
      </c>
      <c r="AE15" s="96">
        <f>ROUND(MAX((AD15)*{0.03;0.1;0.2;0.25;0.3;0.35;0.45}-{0;2520;16920;31920;52920;85920;181920},0),2)</f>
        <v>1152.98</v>
      </c>
      <c r="AF15" s="97">
        <f>IFERROR(VLOOKUP(E:E,'（居民）工资表-8月'!E:AF,28,0)+VLOOKUP(E:E,'（居民）工资表-8月'!E:AG,29,0),0)</f>
        <v>967.73</v>
      </c>
      <c r="AG15" s="97">
        <f t="shared" si="3"/>
        <v>185.25</v>
      </c>
      <c r="AH15" s="107">
        <f t="shared" si="4"/>
        <v>9287.04</v>
      </c>
      <c r="AI15" s="108"/>
      <c r="AJ15" s="107">
        <f t="shared" si="5"/>
        <v>9287.04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1056347.88</v>
      </c>
      <c r="T18" s="74">
        <f t="shared" si="10"/>
        <v>565000</v>
      </c>
      <c r="U18" s="74">
        <f t="shared" si="10"/>
        <v>75171.21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416176.67</v>
      </c>
      <c r="AE18" s="74">
        <f t="shared" si="10"/>
        <v>33472.59</v>
      </c>
      <c r="AF18" s="74">
        <f t="shared" si="10"/>
        <v>27542.93</v>
      </c>
      <c r="AG18" s="74">
        <f t="shared" si="10"/>
        <v>5929.66</v>
      </c>
      <c r="AH18" s="74">
        <f t="shared" si="10"/>
        <v>108318.56</v>
      </c>
      <c r="AI18" s="74">
        <f t="shared" si="10"/>
        <v>0</v>
      </c>
      <c r="AJ18" s="74">
        <f t="shared" si="10"/>
        <v>108318.56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108318.56</v>
      </c>
      <c r="C23" s="48">
        <f>AG18</f>
        <v>5929.66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6035.78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-35.78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647.56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59400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6628.84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2771.16</v>
      </c>
      <c r="AE5" s="96">
        <f>ROUND(MAX((AD5)*{0.03;0.1;0.2;0.25;0.3;0.35;0.45}-{0;2520;16920;31920;52920;85920;181920},0),2)</f>
        <v>83.13</v>
      </c>
      <c r="AF5" s="97">
        <f>IFERROR(VLOOKUP(E:E,'（居民）工资表-9月'!E:AF,28,0)+VLOOKUP(E:E,'（居民）工资表-9月'!E:AG,29,0),0)</f>
        <v>70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300600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9559.35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241040.65</v>
      </c>
      <c r="AE6" s="96">
        <f>ROUND(MAX((AD6)*{0.03;0.1;0.2;0.25;0.3;0.35;0.45}-{0;2520;16920;31920;52920;85920;181920},0),2)</f>
        <v>31288.13</v>
      </c>
      <c r="AF6" s="97">
        <f>IFERROR(VLOOKUP(E:E,'（居民）工资表-9月'!E:AF,28,0)+VLOOKUP(E:E,'（居民）工资表-9月'!E:AG,29,0),0)</f>
        <v>26468.79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90000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5544.58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34455.42</v>
      </c>
      <c r="AE7" s="96">
        <f>ROUND(MAX((AD7)*{0.03;0.1;0.2;0.25;0.3;0.35;0.45}-{0;2520;16920;31920;52920;85920;181920},0),2)</f>
        <v>1033.66</v>
      </c>
      <c r="AF7" s="97">
        <f>IFERROR(VLOOKUP(E:E,'（居民）工资表-9月'!E:AF,28,0)+VLOOKUP(E:E,'（居民）工资表-9月'!E:AG,29,0),0)</f>
        <v>936.85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108000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7982.08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50017.92</v>
      </c>
      <c r="AE8" s="96">
        <f>ROUND(MAX((AD8)*{0.03;0.1;0.2;0.25;0.3;0.35;0.45}-{0;2520;16920;31920;52920;85920;181920},0),2)</f>
        <v>2481.79</v>
      </c>
      <c r="AF8" s="97">
        <f>IFERROR(VLOOKUP(E:E,'（居民）工资表-9月'!E:AF,28,0)+VLOOKUP(E:E,'（居民）工资表-9月'!E:AG,29,0),0)</f>
        <v>2033.02</v>
      </c>
      <c r="AG8" s="97">
        <f t="shared" si="3"/>
        <v>448.77</v>
      </c>
      <c r="AH8" s="107">
        <f t="shared" si="4"/>
        <v>9038.99</v>
      </c>
      <c r="AI8" s="108"/>
      <c r="AJ8" s="107">
        <f t="shared" si="5"/>
        <v>9038.99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5333.38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9666.62</v>
      </c>
      <c r="AE9" s="96">
        <f>ROUND(MAX((AD9)*{0.03;0.1;0.2;0.25;0.3;0.35;0.45}-{0;2520;16920;31920;52920;85920;181920},0),2)</f>
        <v>290</v>
      </c>
      <c r="AF9" s="97">
        <f>IFERROR(VLOOKUP(E:E,'（居民）工资表-9月'!E:AF,28,0)+VLOOKUP(E:E,'（居民）工资表-9月'!E:AG,29,0),0)</f>
        <v>261.27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44939.92</v>
      </c>
      <c r="T10" s="91">
        <f>5000+IFERROR(VLOOKUP($E:$E,'（居民）工资表-9月'!$E:$T,16,0),0)</f>
        <v>50000</v>
      </c>
      <c r="U10" s="91">
        <f>Q10+IFERROR(VLOOKUP($E:$E,'（居民）工资表-9月'!$E:$U,17,0),0)</f>
        <v>6443.64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-11503.72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207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88000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5852.08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32147.92</v>
      </c>
      <c r="AE11" s="96">
        <f>ROUND(MAX((AD11)*{0.03;0.1;0.2;0.25;0.3;0.35;0.45}-{0;2520;16920;31920;52920;85920;181920},0),2)</f>
        <v>964.44</v>
      </c>
      <c r="AF11" s="97">
        <f>IFERROR(VLOOKUP(E:E,'（居民）工资表-9月'!E:AF,28,0)+VLOOKUP(E:E,'（居民）工资表-9月'!E:AG,29,0),0)</f>
        <v>868.41</v>
      </c>
      <c r="AG11" s="97">
        <f t="shared" ref="AG11:AG19" si="13">IF((AE11-AF11)&lt;0,0,AE11-AF11)</f>
        <v>96.0300000000001</v>
      </c>
      <c r="AH11" s="107">
        <f t="shared" ref="AH11:AH19" si="14">ROUND(IF((L11-Q11-AG11)&lt;0,0,(L11-Q11-AG11)),2)</f>
        <v>8104.73</v>
      </c>
      <c r="AI11" s="108"/>
      <c r="AJ11" s="107">
        <f t="shared" ref="AJ11:AJ19" si="15">AH11+AI11</f>
        <v>8104.73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73000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7982.08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15017.92</v>
      </c>
      <c r="AE12" s="96">
        <f>ROUND(MAX((AD12)*{0.03;0.1;0.2;0.25;0.3;0.35;0.45}-{0;2520;16920;31920;52920;85920;181920},0),2)</f>
        <v>450.54</v>
      </c>
      <c r="AF12" s="97">
        <f>IFERROR(VLOOKUP(E:E,'（居民）工资表-9月'!E:AF,28,0)+VLOOKUP(E:E,'（居民）工资表-9月'!E:AG,29,0),0)</f>
        <v>405.9</v>
      </c>
      <c r="AG12" s="97">
        <f t="shared" si="13"/>
        <v>44.64</v>
      </c>
      <c r="AH12" s="107">
        <f t="shared" si="14"/>
        <v>6443.12</v>
      </c>
      <c r="AI12" s="108"/>
      <c r="AJ12" s="107">
        <f t="shared" si="15"/>
        <v>6443.12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76608.7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7991.78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18616.92</v>
      </c>
      <c r="AE13" s="96">
        <f>ROUND(MAX((AD13)*{0.03;0.1;0.2;0.25;0.3;0.35;0.45}-{0;2520;16920;31920;52920;85920;181920},0),2)</f>
        <v>558.51</v>
      </c>
      <c r="AF13" s="97">
        <f>IFERROR(VLOOKUP(E:E,'（居民）工资表-9月'!E:AF,28,0)+VLOOKUP(E:E,'（居民）工资表-9月'!E:AG,29,0),0)</f>
        <v>499.17</v>
      </c>
      <c r="AG13" s="97">
        <f t="shared" si="13"/>
        <v>59.34</v>
      </c>
      <c r="AH13" s="107">
        <f t="shared" si="14"/>
        <v>6918.72</v>
      </c>
      <c r="AI13" s="108"/>
      <c r="AJ13" s="107">
        <f t="shared" si="15"/>
        <v>6918.72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60000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5512.08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4487.92</v>
      </c>
      <c r="AE14" s="96">
        <f>ROUND(MAX((AD14)*{0.03;0.1;0.2;0.25;0.3;0.35;0.45}-{0;2520;16920;31920;52920;85920;181920},0),2)</f>
        <v>134.64</v>
      </c>
      <c r="AF14" s="97">
        <f>IFERROR(VLOOKUP(E:E,'（居民）工资表-9月'!E:AF,28,0)+VLOOKUP(E:E,'（居民）工资表-9月'!E:AG,29,0),0)</f>
        <v>127.59</v>
      </c>
      <c r="AG14" s="97">
        <f t="shared" si="13"/>
        <v>7.04999999999998</v>
      </c>
      <c r="AH14" s="107">
        <f t="shared" si="14"/>
        <v>5227.71</v>
      </c>
      <c r="AI14" s="108"/>
      <c r="AJ14" s="107">
        <f t="shared" si="15"/>
        <v>5227.71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97556.93</v>
      </c>
      <c r="T15" s="91">
        <f>5000+IFERROR(VLOOKUP($E:$E,'（居民）工资表-9月'!$E:$T,16,0),0)</f>
        <v>50000</v>
      </c>
      <c r="U15" s="91">
        <f>Q15+IFERROR(VLOOKUP($E:$E,'（居民）工资表-9月'!$E:$U,17,0),0)</f>
        <v>6600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40956.93</v>
      </c>
      <c r="AE15" s="96">
        <f>ROUND(MAX((AD15)*{0.03;0.1;0.2;0.25;0.3;0.35;0.45}-{0;2520;16920;31920;52920;85920;181920},0),2)</f>
        <v>1575.69</v>
      </c>
      <c r="AF15" s="97">
        <f>IFERROR(VLOOKUP(E:E,'（居民）工资表-9月'!E:AF,28,0)+VLOOKUP(E:E,'（居民）工资表-9月'!E:AG,29,0),0)</f>
        <v>1152.98</v>
      </c>
      <c r="AG15" s="97">
        <f t="shared" si="13"/>
        <v>422.71</v>
      </c>
      <c r="AH15" s="107">
        <f t="shared" si="14"/>
        <v>8804.39</v>
      </c>
      <c r="AI15" s="108"/>
      <c r="AJ15" s="107">
        <f t="shared" si="15"/>
        <v>8804.39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1179016.2</v>
      </c>
      <c r="T18" s="74">
        <f t="shared" si="20"/>
        <v>630000</v>
      </c>
      <c r="U18" s="74">
        <f t="shared" si="20"/>
        <v>85333.66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439682.54</v>
      </c>
      <c r="AE18" s="74">
        <f t="shared" si="20"/>
        <v>38921.81</v>
      </c>
      <c r="AF18" s="74">
        <f t="shared" si="20"/>
        <v>33472.59</v>
      </c>
      <c r="AG18" s="74">
        <f t="shared" si="20"/>
        <v>6096.78</v>
      </c>
      <c r="AH18" s="74">
        <f t="shared" si="20"/>
        <v>106409.09</v>
      </c>
      <c r="AI18" s="74">
        <f t="shared" si="20"/>
        <v>0</v>
      </c>
      <c r="AJ18" s="74">
        <f t="shared" si="20"/>
        <v>106409.09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106409.09</v>
      </c>
      <c r="C23" s="48">
        <f>AG18</f>
        <v>6096.78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6656.81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26343.19</v>
      </c>
      <c r="AE4" s="96">
        <f>ROUND(MAX((AD4)*{0.03;0.1;0.2;0.25;0.3;0.35;0.45}-{0;2520;16920;31920;52920;85920;181920},0),2)</f>
        <v>790.3</v>
      </c>
      <c r="AF4" s="97">
        <f>IFERROR(VLOOKUP(E:E,'（居民）工资表-10月'!E:AF,28,0)+VLOOKUP(E:E,'（居民）工资表-10月'!E:AG,29,0),0)</f>
        <v>647.56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65500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7291.08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3208.92</v>
      </c>
      <c r="AE5" s="96">
        <f>ROUND(MAX((AD5)*{0.03;0.1;0.2;0.25;0.3;0.35;0.45}-{0;2520;16920;31920;52920;85920;181920},0),2)</f>
        <v>96.27</v>
      </c>
      <c r="AF5" s="97">
        <f>IFERROR(VLOOKUP(E:E,'（居民）工资表-10月'!E:AF,28,0)+VLOOKUP(E:E,'（居民）工资表-10月'!E:AG,29,0),0)</f>
        <v>83.13</v>
      </c>
      <c r="AG5" s="97">
        <f t="shared" ref="AG5:AG16" si="9">IF((AE5-AF5)&lt;0,0,AE5-AF5)</f>
        <v>13.14</v>
      </c>
      <c r="AH5" s="107">
        <f t="shared" si="3"/>
        <v>5424.62</v>
      </c>
      <c r="AI5" s="108"/>
      <c r="AJ5" s="107">
        <f t="shared" si="4"/>
        <v>5424.62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330660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10522.67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265137.33</v>
      </c>
      <c r="AE6" s="96">
        <f>ROUND(MAX((AD6)*{0.03;0.1;0.2;0.25;0.3;0.35;0.45}-{0;2520;16920;31920;52920;85920;181920},0),2)</f>
        <v>36107.47</v>
      </c>
      <c r="AF6" s="97">
        <f>IFERROR(VLOOKUP(E:E,'（居民）工资表-10月'!E:AF,28,0)+VLOOKUP(E:E,'（居民）工资表-10月'!E:AG,29,0),0)</f>
        <v>31288.13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99000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6094.58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37905.42</v>
      </c>
      <c r="AE7" s="96">
        <f>ROUND(MAX((AD7)*{0.03;0.1;0.2;0.25;0.3;0.35;0.45}-{0;2520;16920;31920;52920;85920;181920},0),2)</f>
        <v>1270.54</v>
      </c>
      <c r="AF7" s="97">
        <f>IFERROR(VLOOKUP(E:E,'（居民）工资表-10月'!E:AF,28,0)+VLOOKUP(E:E,'（居民）工资表-10月'!E:AG,29,0),0)</f>
        <v>1033.66</v>
      </c>
      <c r="AG7" s="97">
        <f t="shared" si="9"/>
        <v>236.88</v>
      </c>
      <c r="AH7" s="107">
        <f t="shared" si="3"/>
        <v>8213.12</v>
      </c>
      <c r="AI7" s="108"/>
      <c r="AJ7" s="107">
        <f t="shared" si="4"/>
        <v>8213.12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118500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8775.92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54724.08</v>
      </c>
      <c r="AE8" s="96">
        <f>ROUND(MAX((AD8)*{0.03;0.1;0.2;0.25;0.3;0.35;0.45}-{0;2520;16920;31920;52920;85920;181920},0),2)</f>
        <v>2952.41</v>
      </c>
      <c r="AF8" s="97">
        <f>IFERROR(VLOOKUP(E:E,'（居民）工资表-10月'!E:AF,28,0)+VLOOKUP(E:E,'（居民）工资表-10月'!E:AG,29,0),0)</f>
        <v>2481.79</v>
      </c>
      <c r="AG8" s="97">
        <f t="shared" si="9"/>
        <v>470.62</v>
      </c>
      <c r="AH8" s="107">
        <f t="shared" si="3"/>
        <v>9235.54</v>
      </c>
      <c r="AI8" s="108"/>
      <c r="AJ8" s="107">
        <f t="shared" si="4"/>
        <v>9235.54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5839.42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10660.58</v>
      </c>
      <c r="AE9" s="96">
        <f>ROUND(MAX((AD9)*{0.03;0.1;0.2;0.25;0.3;0.35;0.45}-{0;2520;16920;31920;52920;85920;181920},0),2)</f>
        <v>319.82</v>
      </c>
      <c r="AF9" s="97">
        <f>IFERROR(VLOOKUP(E:E,'（居民）工资表-10月'!E:AF,28,0)+VLOOKUP(E:E,'（居民）工资表-10月'!E:AG,29,0),0)</f>
        <v>290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49387.89</v>
      </c>
      <c r="T10" s="91">
        <f>5000+IFERROR(VLOOKUP($E:$E,'（居民）工资表-10月'!$E:$T,16,0),0)</f>
        <v>55000</v>
      </c>
      <c r="U10" s="91">
        <f>Q10+IFERROR(VLOOKUP($E:$E,'（居民）工资表-10月'!$E:$U,17,0),0)</f>
        <v>7108.01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-12720.12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97000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6432.92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35567.08</v>
      </c>
      <c r="AE11" s="96">
        <f>ROUND(MAX((AD11)*{0.03;0.1;0.2;0.25;0.3;0.35;0.45}-{0;2520;16920;31920;52920;85920;181920},0),2)</f>
        <v>1067.01</v>
      </c>
      <c r="AF11" s="97">
        <f>IFERROR(VLOOKUP(E:E,'（居民）工资表-10月'!E:AF,28,0)+VLOOKUP(E:E,'（居民）工资表-10月'!E:AG,29,0),0)</f>
        <v>964.44</v>
      </c>
      <c r="AG11" s="97">
        <f t="shared" si="9"/>
        <v>102.57</v>
      </c>
      <c r="AH11" s="107">
        <f t="shared" si="3"/>
        <v>8316.59</v>
      </c>
      <c r="AI11" s="108"/>
      <c r="AJ11" s="107">
        <f t="shared" si="4"/>
        <v>8316.59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80500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8775.92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16724.08</v>
      </c>
      <c r="AE12" s="96">
        <f>ROUND(MAX((AD12)*{0.03;0.1;0.2;0.25;0.3;0.35;0.45}-{0;2520;16920;31920;52920;85920;181920},0),2)</f>
        <v>501.72</v>
      </c>
      <c r="AF12" s="97">
        <f>IFERROR(VLOOKUP(E:E,'（居民）工资表-10月'!E:AF,28,0)+VLOOKUP(E:E,'（居民）工资表-10月'!E:AG,29,0),0)</f>
        <v>450.54</v>
      </c>
      <c r="AG12" s="97">
        <f t="shared" si="9"/>
        <v>51.18</v>
      </c>
      <c r="AH12" s="107">
        <f t="shared" si="3"/>
        <v>6654.98</v>
      </c>
      <c r="AI12" s="108"/>
      <c r="AJ12" s="107">
        <f t="shared" si="4"/>
        <v>6654.98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84608.7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8785.62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20823.08</v>
      </c>
      <c r="AE13" s="96">
        <f>ROUND(MAX((AD13)*{0.03;0.1;0.2;0.25;0.3;0.35;0.45}-{0;2520;16920;31920;52920;85920;181920},0),2)</f>
        <v>624.69</v>
      </c>
      <c r="AF13" s="97">
        <f>IFERROR(VLOOKUP(E:E,'（居民）工资表-10月'!E:AF,28,0)+VLOOKUP(E:E,'（居民）工资表-10月'!E:AG,29,0),0)</f>
        <v>558.51</v>
      </c>
      <c r="AG13" s="97">
        <f t="shared" si="9"/>
        <v>66.1800000000001</v>
      </c>
      <c r="AH13" s="107">
        <f t="shared" si="3"/>
        <v>7139.98</v>
      </c>
      <c r="AI13" s="108"/>
      <c r="AJ13" s="107">
        <f t="shared" si="4"/>
        <v>7139.98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66000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6058.92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4941.08</v>
      </c>
      <c r="AE14" s="96">
        <f>ROUND(MAX((AD14)*{0.03;0.1;0.2;0.25;0.3;0.35;0.45}-{0;2520;16920;31920;52920;85920;181920},0),2)</f>
        <v>148.23</v>
      </c>
      <c r="AF14" s="97">
        <f>IFERROR(VLOOKUP(E:E,'（居民）工资表-10月'!E:AF,28,0)+VLOOKUP(E:E,'（居民）工资表-10月'!E:AG,29,0),0)</f>
        <v>134.64</v>
      </c>
      <c r="AG14" s="97">
        <f t="shared" si="9"/>
        <v>13.59</v>
      </c>
      <c r="AH14" s="107">
        <f t="shared" si="3"/>
        <v>5439.57</v>
      </c>
      <c r="AI14" s="108"/>
      <c r="AJ14" s="107">
        <f t="shared" si="4"/>
        <v>5439.57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107556.93</v>
      </c>
      <c r="T15" s="91">
        <f>5000+IFERROR(VLOOKUP($E:$E,'（居民）工资表-10月'!$E:$T,16,0),0)</f>
        <v>55000</v>
      </c>
      <c r="U15" s="91">
        <f>Q15+IFERROR(VLOOKUP($E:$E,'（居民）工资表-10月'!$E:$U,17,0),0)</f>
        <v>7150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45406.93</v>
      </c>
      <c r="AE15" s="96">
        <f>ROUND(MAX((AD15)*{0.03;0.1;0.2;0.25;0.3;0.35;0.45}-{0;2520;16920;31920;52920;85920;181920},0),2)</f>
        <v>2020.69</v>
      </c>
      <c r="AF15" s="97">
        <f>IFERROR(VLOOKUP(E:E,'（居民）工资表-10月'!E:AF,28,0)+VLOOKUP(E:E,'（居民）工资表-10月'!E:AG,29,0),0)</f>
        <v>1575.69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43510.65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4420.56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4090.09</v>
      </c>
      <c r="AE16" s="96">
        <f>ROUND(MAX((AD16)*{0.03;0.1;0.2;0.25;0.3;0.35;0.45}-{0;2520;16920;31920;52920;85920;181920},0),2)</f>
        <v>122.7</v>
      </c>
      <c r="AF16" s="97">
        <f>IFERROR(VLOOKUP(E:E,'（居民）工资表-10月'!E:AF,28,0)+VLOOKUP(E:E,'（居民）工资表-10月'!E:AG,29,0),0)</f>
        <v>61.28</v>
      </c>
      <c r="AG16" s="97">
        <f t="shared" si="9"/>
        <v>61.42</v>
      </c>
      <c r="AH16" s="107">
        <f t="shared" si="3"/>
        <v>6986.01</v>
      </c>
      <c r="AI16" s="108"/>
      <c r="AJ16" s="107">
        <f t="shared" si="4"/>
        <v>6986.01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1301724.17</v>
      </c>
      <c r="T18" s="74">
        <f t="shared" si="10"/>
        <v>695000</v>
      </c>
      <c r="U18" s="74">
        <f t="shared" si="10"/>
        <v>93912.43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512811.74</v>
      </c>
      <c r="AE18" s="74">
        <f t="shared" si="10"/>
        <v>46021.85</v>
      </c>
      <c r="AF18" s="74">
        <f t="shared" si="10"/>
        <v>39569.37</v>
      </c>
      <c r="AG18" s="74">
        <f t="shared" si="10"/>
        <v>6452.48</v>
      </c>
      <c r="AH18" s="74">
        <f t="shared" si="10"/>
        <v>107676.72</v>
      </c>
      <c r="AI18" s="74">
        <f t="shared" si="10"/>
        <v>0</v>
      </c>
      <c r="AJ18" s="74">
        <f t="shared" si="10"/>
        <v>107676.72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107676.72</v>
      </c>
      <c r="C23" s="48">
        <f>AG18</f>
        <v>6452.48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tabSelected="1" workbookViewId="0">
      <pane xSplit="6" ySplit="3" topLeftCell="G8" activePane="bottomRight" state="frozen"/>
      <selection/>
      <selection pane="topRight"/>
      <selection pane="bottomLeft"/>
      <selection pane="bottomRight" activeCell="F20" sqref="F20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>ROUND(SUM(M4:P4),2)</f>
        <v>621.03</v>
      </c>
      <c r="R4" s="70">
        <v>0</v>
      </c>
      <c r="S4" s="92">
        <f>L4</f>
        <v>8000</v>
      </c>
      <c r="T4" s="93">
        <v>5000</v>
      </c>
      <c r="U4" s="93">
        <f>Q4</f>
        <v>621.03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>IF((AE4-AF4)&lt;0,0,AE4-AF4)</f>
        <v>71.37</v>
      </c>
      <c r="AH4" s="109">
        <f>ROUND(IF((L4-Q4-AG4)&lt;0,0,(L4-Q4-AG4)),2)</f>
        <v>7307.6</v>
      </c>
      <c r="AI4" s="108"/>
      <c r="AJ4" s="109">
        <f>AH4+AI4</f>
        <v>7307.6</v>
      </c>
      <c r="AK4" s="109"/>
      <c r="AL4" s="109">
        <f>AJ4+AG4+AK4</f>
        <v>7378.97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70">
        <f t="shared" ref="Q5:Q19" si="0">ROUND(SUM(M5:P5),2)</f>
        <v>662.24</v>
      </c>
      <c r="R5" s="70">
        <v>0</v>
      </c>
      <c r="S5" s="92">
        <f t="shared" ref="S5:S21" si="1">L5</f>
        <v>6100</v>
      </c>
      <c r="T5" s="93">
        <v>5000</v>
      </c>
      <c r="U5" s="93">
        <f t="shared" ref="U5:U21" si="2">Q5</f>
        <v>662.24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437.76</v>
      </c>
      <c r="AE5" s="99">
        <f>ROUND(MAX((AD5)*{0.03;0.1;0.2;0.25;0.3;0.35;0.45}-{0;2520;16920;31920;52920;85920;181920},0),2)</f>
        <v>13.13</v>
      </c>
      <c r="AF5" s="100">
        <v>0</v>
      </c>
      <c r="AG5" s="100">
        <f t="shared" ref="AG5:AG21" si="6">IF((AE5-AF5)&lt;0,0,AE5-AF5)</f>
        <v>13.13</v>
      </c>
      <c r="AH5" s="109">
        <f t="shared" ref="AH5:AH21" si="7">ROUND(IF((L5-Q5-AG5)&lt;0,0,(L5-Q5-AG5)),2)</f>
        <v>5424.63</v>
      </c>
      <c r="AI5" s="108"/>
      <c r="AJ5" s="109">
        <f t="shared" ref="AJ5:AJ21" si="8">AH5+AI5</f>
        <v>5424.63</v>
      </c>
      <c r="AK5" s="109"/>
      <c r="AL5" s="109">
        <f t="shared" ref="AL5:AL21" si="9">AJ5+AG5+AK5</f>
        <v>5437.76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4447.97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-1216.4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3783.6</v>
      </c>
      <c r="AI10" s="108"/>
      <c r="AJ10" s="109">
        <f t="shared" si="8"/>
        <v>3783.6</v>
      </c>
      <c r="AK10" s="109"/>
      <c r="AL10" s="109">
        <f t="shared" si="9"/>
        <v>3783.6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7392.73</v>
      </c>
      <c r="M16" s="71">
        <v>510.72</v>
      </c>
      <c r="N16" s="71">
        <v>102.28</v>
      </c>
      <c r="O16" s="71">
        <v>19.15</v>
      </c>
      <c r="P16" s="71">
        <v>110.5</v>
      </c>
      <c r="Q16" s="70">
        <f t="shared" si="0"/>
        <v>742.65</v>
      </c>
      <c r="R16" s="70">
        <v>0</v>
      </c>
      <c r="S16" s="92">
        <f t="shared" si="1"/>
        <v>7392.73</v>
      </c>
      <c r="T16" s="93">
        <v>5000</v>
      </c>
      <c r="U16" s="93">
        <f t="shared" si="2"/>
        <v>742.65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1650.08</v>
      </c>
      <c r="AE16" s="99">
        <f>ROUND(MAX((AD16)*{0.03;0.1;0.2;0.25;0.3;0.35;0.45}-{0;2520;16920;31920;52920;85920;181920},0),2)</f>
        <v>49.5</v>
      </c>
      <c r="AF16" s="100">
        <v>0</v>
      </c>
      <c r="AG16" s="100">
        <f t="shared" si="6"/>
        <v>49.5</v>
      </c>
      <c r="AH16" s="109">
        <f t="shared" si="7"/>
        <v>6600.58</v>
      </c>
      <c r="AI16" s="108"/>
      <c r="AJ16" s="109">
        <f t="shared" si="8"/>
        <v>6600.58</v>
      </c>
      <c r="AK16" s="109"/>
      <c r="AL16" s="109">
        <f t="shared" si="9"/>
        <v>6650.08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/>
      <c r="B17" s="37"/>
      <c r="C17" s="37"/>
      <c r="D17" s="37"/>
      <c r="E17" s="37"/>
      <c r="F17" s="127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70"/>
      <c r="R17" s="70"/>
      <c r="S17" s="92"/>
      <c r="T17" s="93"/>
      <c r="U17" s="93"/>
      <c r="V17" s="70"/>
      <c r="W17" s="70"/>
      <c r="X17" s="70"/>
      <c r="Y17" s="70"/>
      <c r="Z17" s="70"/>
      <c r="AA17" s="70"/>
      <c r="AB17" s="92"/>
      <c r="AC17" s="92"/>
      <c r="AD17" s="98"/>
      <c r="AE17" s="99"/>
      <c r="AF17" s="100"/>
      <c r="AG17" s="100"/>
      <c r="AH17" s="109"/>
      <c r="AI17" s="108"/>
      <c r="AJ17" s="109"/>
      <c r="AK17" s="109"/>
      <c r="AL17" s="109"/>
      <c r="AM17" s="109"/>
      <c r="AN17" s="109"/>
      <c r="AO17" s="109"/>
      <c r="AP17" s="109"/>
      <c r="AQ17" s="109"/>
      <c r="AR17" s="117"/>
      <c r="AS17" s="117"/>
      <c r="AT17" s="117"/>
    </row>
    <row r="18" s="12" customFormat="1" ht="18" customHeight="1" spans="1:46">
      <c r="A18" s="36"/>
      <c r="B18" s="37"/>
      <c r="C18" s="37"/>
      <c r="D18" s="37"/>
      <c r="E18" s="37"/>
      <c r="F18" s="127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70"/>
      <c r="R18" s="70"/>
      <c r="S18" s="92"/>
      <c r="T18" s="93"/>
      <c r="U18" s="93"/>
      <c r="V18" s="70"/>
      <c r="W18" s="70"/>
      <c r="X18" s="70"/>
      <c r="Y18" s="70"/>
      <c r="Z18" s="70"/>
      <c r="AA18" s="70"/>
      <c r="AB18" s="92"/>
      <c r="AC18" s="92"/>
      <c r="AD18" s="98"/>
      <c r="AE18" s="99"/>
      <c r="AF18" s="100"/>
      <c r="AG18" s="100"/>
      <c r="AH18" s="109"/>
      <c r="AI18" s="108"/>
      <c r="AJ18" s="109"/>
      <c r="AK18" s="109"/>
      <c r="AL18" s="109"/>
      <c r="AM18" s="109"/>
      <c r="AN18" s="109"/>
      <c r="AO18" s="109"/>
      <c r="AP18" s="109"/>
      <c r="AQ18" s="109"/>
      <c r="AR18" s="117"/>
      <c r="AS18" s="117"/>
      <c r="AT18" s="117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122500.7</v>
      </c>
      <c r="M19" s="74">
        <f t="shared" si="13"/>
        <v>4959.05</v>
      </c>
      <c r="N19" s="74">
        <f t="shared" si="13"/>
        <v>1341.92</v>
      </c>
      <c r="O19" s="74">
        <f t="shared" si="13"/>
        <v>258.72</v>
      </c>
      <c r="P19" s="74">
        <f t="shared" si="13"/>
        <v>2232.9</v>
      </c>
      <c r="Q19" s="74">
        <f t="shared" si="13"/>
        <v>8792.59</v>
      </c>
      <c r="R19" s="74">
        <f t="shared" si="13"/>
        <v>0</v>
      </c>
      <c r="S19" s="74">
        <f t="shared" si="13"/>
        <v>122500.7</v>
      </c>
      <c r="T19" s="74">
        <f t="shared" si="13"/>
        <v>65000</v>
      </c>
      <c r="U19" s="74">
        <f t="shared" si="13"/>
        <v>8792.59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48708.11</v>
      </c>
      <c r="AE19" s="74">
        <f t="shared" si="13"/>
        <v>1497.71</v>
      </c>
      <c r="AF19" s="74">
        <f t="shared" si="13"/>
        <v>0</v>
      </c>
      <c r="AG19" s="74">
        <f t="shared" si="13"/>
        <v>1497.71</v>
      </c>
      <c r="AH19" s="74">
        <f t="shared" si="13"/>
        <v>112210.4</v>
      </c>
      <c r="AI19" s="126">
        <f t="shared" si="13"/>
        <v>0</v>
      </c>
      <c r="AJ19" s="74">
        <f t="shared" si="13"/>
        <v>112210.4</v>
      </c>
      <c r="AK19" s="74">
        <f t="shared" si="13"/>
        <v>0</v>
      </c>
      <c r="AL19" s="74">
        <f t="shared" si="13"/>
        <v>113708.11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112210.4</v>
      </c>
      <c r="C24" s="48">
        <f>AG19</f>
        <v>1497.71</v>
      </c>
      <c r="D24" s="48">
        <f>AK19</f>
        <v>0</v>
      </c>
      <c r="E24" s="48">
        <f>B24+C24+D24</f>
        <v>113708.11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VLOOKUP(C4,[3]Sheet1!$B$2:$F$14,5,0)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7277.84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-77.84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790.3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VLOOKUP(C5,[3]Sheet1!$B$2:$F$14,5,0)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71600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7953.32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3646.68</v>
      </c>
      <c r="AE5" s="96">
        <f>ROUND(MAX((AD5)*{0.03;0.1;0.2;0.25;0.3;0.35;0.45}-{0;2520;16920;31920;52920;85920;181920},0),2)</f>
        <v>109.4</v>
      </c>
      <c r="AF5" s="97">
        <f>IFERROR(VLOOKUP(E:E,'（居民）工资表-11月'!E:AF,28,0)+VLOOKUP(E:E,'（居民）工资表-11月'!E:AG,29,0),0)</f>
        <v>96.27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VLOOKUP(C6,[3]Sheet1!$B$2:$F$14,5,0)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360720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11485.99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289234.01</v>
      </c>
      <c r="AE6" s="96">
        <f>ROUND(MAX((AD6)*{0.03;0.1;0.2;0.25;0.3;0.35;0.45}-{0;2520;16920;31920;52920;85920;181920},0),2)</f>
        <v>40926.8</v>
      </c>
      <c r="AF6" s="97">
        <f>IFERROR(VLOOKUP(E:E,'（居民）工资表-11月'!E:AF,28,0)+VLOOKUP(E:E,'（居民）工资表-11月'!E:AG,29,0),0)</f>
        <v>36107.47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VLOOKUP(C7,[3]Sheet1!$B$2:$F$14,5,0)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108000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6644.58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41355.42</v>
      </c>
      <c r="AE7" s="96">
        <f>ROUND(MAX((AD7)*{0.03;0.1;0.2;0.25;0.3;0.35;0.45}-{0;2520;16920;31920;52920;85920;181920},0),2)</f>
        <v>1615.54</v>
      </c>
      <c r="AF7" s="97">
        <f>IFERROR(VLOOKUP(E:E,'（居民）工资表-11月'!E:AF,28,0)+VLOOKUP(E:E,'（居民）工资表-11月'!E:AG,29,0),0)</f>
        <v>1270.54</v>
      </c>
      <c r="AG7" s="97">
        <f t="shared" si="3"/>
        <v>345</v>
      </c>
      <c r="AH7" s="107">
        <f t="shared" si="4"/>
        <v>8105</v>
      </c>
      <c r="AI7" s="108"/>
      <c r="AJ7" s="107">
        <f t="shared" si="5"/>
        <v>8105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VLOOKUP(C8,[3]Sheet1!$B$2:$F$14,5,0)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129000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9569.76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59430.24</v>
      </c>
      <c r="AE8" s="96">
        <f>ROUND(MAX((AD8)*{0.03;0.1;0.2;0.25;0.3;0.35;0.45}-{0;2520;16920;31920;52920;85920;181920},0),2)</f>
        <v>3423.02</v>
      </c>
      <c r="AF8" s="97">
        <f>IFERROR(VLOOKUP(E:E,'（居民）工资表-11月'!E:AF,28,0)+VLOOKUP(E:E,'（居民）工资表-11月'!E:AG,29,0),0)</f>
        <v>2952.41</v>
      </c>
      <c r="AG8" s="97">
        <f t="shared" si="3"/>
        <v>470.61</v>
      </c>
      <c r="AH8" s="107">
        <f t="shared" si="4"/>
        <v>9235.55</v>
      </c>
      <c r="AI8" s="108"/>
      <c r="AJ8" s="107">
        <f t="shared" si="5"/>
        <v>9235.55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VLOOKUP(C9,[3]Sheet1!$B$2:$F$14,5,0)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6369.2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11630.8</v>
      </c>
      <c r="AE9" s="96">
        <f>ROUND(MAX((AD9)*{0.03;0.1;0.2;0.25;0.3;0.35;0.45}-{0;2520;16920;31920;52920;85920;181920},0),2)</f>
        <v>348.92</v>
      </c>
      <c r="AF9" s="97">
        <f>IFERROR(VLOOKUP(E:E,'（居民）工资表-11月'!E:AF,28,0)+VLOOKUP(E:E,'（居民）工资表-11月'!E:AG,29,0),0)</f>
        <v>319.82</v>
      </c>
      <c r="AG9" s="97">
        <f t="shared" si="3"/>
        <v>29.1</v>
      </c>
      <c r="AH9" s="107">
        <f t="shared" si="4"/>
        <v>5941.12</v>
      </c>
      <c r="AI9" s="108"/>
      <c r="AJ9" s="107">
        <f t="shared" si="5"/>
        <v>5941.12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VLOOKUP(C10,[3]Sheet1!$B$2:$F$14,5,0)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53835.86</v>
      </c>
      <c r="T10" s="91">
        <f>5000+IFERROR(VLOOKUP($E:$E,'（居民）工资表-11月'!$E:$T,16,0),0)</f>
        <v>60000</v>
      </c>
      <c r="U10" s="91">
        <f>Q10+IFERROR(VLOOKUP($E:$E,'（居民）工资表-11月'!$E:$U,17,0),0)</f>
        <v>7772.38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-13936.52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VLOOKUP(C11,[3]Sheet1!$B$2:$F$14,5,0)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106000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7013.76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38986.24</v>
      </c>
      <c r="AE11" s="96">
        <f>ROUND(MAX((AD11)*{0.03;0.1;0.2;0.25;0.3;0.35;0.45}-{0;2520;16920;31920;52920;85920;181920},0),2)</f>
        <v>1378.62</v>
      </c>
      <c r="AF11" s="97">
        <f>IFERROR(VLOOKUP(E:E,'（居民）工资表-11月'!E:AF,28,0)+VLOOKUP(E:E,'（居民）工资表-11月'!E:AG,29,0),0)</f>
        <v>1067.01</v>
      </c>
      <c r="AG11" s="97">
        <f t="shared" si="3"/>
        <v>311.61</v>
      </c>
      <c r="AH11" s="107">
        <f t="shared" si="4"/>
        <v>8107.55</v>
      </c>
      <c r="AI11" s="108"/>
      <c r="AJ11" s="107">
        <f t="shared" si="5"/>
        <v>8107.55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VLOOKUP(C12,[3]Sheet1!$B$2:$F$14,5,0)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9569.76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18430.24</v>
      </c>
      <c r="AE12" s="96">
        <f>ROUND(MAX((AD12)*{0.03;0.1;0.2;0.25;0.3;0.35;0.45}-{0;2520;16920;31920;52920;85920;181920},0),2)</f>
        <v>552.91</v>
      </c>
      <c r="AF12" s="97">
        <f>IFERROR(VLOOKUP(E:E,'（居民）工资表-11月'!E:AF,28,0)+VLOOKUP(E:E,'（居民）工资表-11月'!E:AG,29,0),0)</f>
        <v>501.72</v>
      </c>
      <c r="AG12" s="97">
        <f t="shared" si="3"/>
        <v>51.1899999999999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VLOOKUP(C13,[3]Sheet1!$B$2:$F$14,5,0)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92608.7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9579.46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23029.24</v>
      </c>
      <c r="AE13" s="96">
        <f>ROUND(MAX((AD13)*{0.03;0.1;0.2;0.25;0.3;0.35;0.45}-{0;2520;16920;31920;52920;85920;181920},0),2)</f>
        <v>690.88</v>
      </c>
      <c r="AF13" s="97">
        <f>IFERROR(VLOOKUP(E:E,'（居民）工资表-11月'!E:AF,28,0)+VLOOKUP(E:E,'（居民）工资表-11月'!E:AG,29,0),0)</f>
        <v>624.69</v>
      </c>
      <c r="AG13" s="97">
        <f t="shared" si="3"/>
        <v>66.1899999999999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VLOOKUP(C14,[3]Sheet1!$B$2:$F$14,5,0)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72000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6605.76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5394.24</v>
      </c>
      <c r="AE14" s="96">
        <f>ROUND(MAX((AD14)*{0.03;0.1;0.2;0.25;0.3;0.35;0.45}-{0;2520;16920;31920;52920;85920;181920},0),2)</f>
        <v>161.83</v>
      </c>
      <c r="AF14" s="97">
        <f>IFERROR(VLOOKUP(E:E,'（居民）工资表-11月'!E:AF,28,0)+VLOOKUP(E:E,'（居民）工资表-11月'!E:AG,29,0),0)</f>
        <v>148.23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VLOOKUP(C15,[3]Sheet1!$B$2:$F$14,5,0)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117556.93</v>
      </c>
      <c r="T15" s="91">
        <f>5000+IFERROR(VLOOKUP($E:$E,'（居民）工资表-11月'!$E:$T,16,0),0)</f>
        <v>60000</v>
      </c>
      <c r="U15" s="91">
        <f>Q15+IFERROR(VLOOKUP($E:$E,'（居民）工资表-11月'!$E:$U,17,0),0)</f>
        <v>7700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49856.93</v>
      </c>
      <c r="AE15" s="96">
        <f>ROUND(MAX((AD15)*{0.03;0.1;0.2;0.25;0.3;0.35;0.45}-{0;2520;16920;31920;52920;85920;181920},0),2)</f>
        <v>2465.69</v>
      </c>
      <c r="AF15" s="97">
        <f>IFERROR(VLOOKUP(E:E,'（居民）工资表-11月'!E:AF,28,0)+VLOOKUP(E:E,'（居民）工资表-11月'!E:AG,29,0),0)</f>
        <v>2020.69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VLOOKUP(C16,[3]Sheet1!$B$2:$F$14,5,0)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51110.65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4973.13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6137.52</v>
      </c>
      <c r="AE16" s="96">
        <f>ROUND(MAX((AD16)*{0.03;0.1;0.2;0.25;0.3;0.35;0.45}-{0;2520;16920;31920;52920;85920;181920},0),2)</f>
        <v>184.13</v>
      </c>
      <c r="AF16" s="97">
        <f>IFERROR(VLOOKUP(E:E,'（居民）工资表-11月'!E:AF,28,0)+VLOOKUP(E:E,'（居民）工资表-11月'!E:AG,29,0),0)</f>
        <v>122.7</v>
      </c>
      <c r="AG16" s="97">
        <f t="shared" si="3"/>
        <v>61.43</v>
      </c>
      <c r="AH16" s="107">
        <f t="shared" si="4"/>
        <v>6986</v>
      </c>
      <c r="AI16" s="108"/>
      <c r="AJ16" s="107">
        <f t="shared" si="5"/>
        <v>6986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1424432.14</v>
      </c>
      <c r="T18" s="74">
        <f t="shared" si="8"/>
        <v>760000</v>
      </c>
      <c r="U18" s="74">
        <f t="shared" si="8"/>
        <v>102514.94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533117.2</v>
      </c>
      <c r="AE18" s="74">
        <f t="shared" si="8"/>
        <v>51857.74</v>
      </c>
      <c r="AF18" s="74">
        <f t="shared" si="8"/>
        <v>46021.85</v>
      </c>
      <c r="AG18" s="74">
        <f t="shared" si="8"/>
        <v>6626.19</v>
      </c>
      <c r="AH18" s="74">
        <f t="shared" si="8"/>
        <v>107479.27</v>
      </c>
      <c r="AI18" s="126">
        <f t="shared" si="8"/>
        <v>0</v>
      </c>
      <c r="AJ18" s="74">
        <f t="shared" si="8"/>
        <v>107479.27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107479.27</v>
      </c>
      <c r="C23" s="48">
        <f>AG18</f>
        <v>6626.19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604.865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208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1209.73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-9.73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71.37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209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11800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1330.92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469.08</v>
      </c>
      <c r="AE5" s="96">
        <f>ROUND(MAX((AD5)*{0.03;0.1;0.2;0.25;0.3;0.35;0.45}-{0;2520;16920;31920;52920;85920;181920},0),2)</f>
        <v>14.07</v>
      </c>
      <c r="AF5" s="97">
        <f>IFERROR(VLOOKUP(E:E,'（居民）工资表-1月'!E:AF,28,0)+VLOOKUP(E:E,'（居民）工资表-1月'!E:AG,29,0),0)</f>
        <v>13.13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210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1911.87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48208.13</v>
      </c>
      <c r="AE6" s="96">
        <f>ROUND(MAX((AD6)*{0.03;0.1;0.2;0.25;0.3;0.35;0.45}-{0;2520;16920;31920;52920;85920;181920},0),2)</f>
        <v>2300.81</v>
      </c>
      <c r="AF6" s="97">
        <f>IFERROR(VLOOKUP(E:E,'（居民）工资表-1月'!E:AF,28,0)+VLOOKUP(E:E,'（居民）工资表-1月'!E:AG,29,0),0)</f>
        <v>722.9</v>
      </c>
      <c r="AG6" s="97">
        <f t="shared" si="2"/>
        <v>1577.91</v>
      </c>
      <c r="AH6" s="107">
        <f t="shared" si="3"/>
        <v>27533.54</v>
      </c>
      <c r="AI6" s="108"/>
      <c r="AJ6" s="107">
        <f t="shared" si="4"/>
        <v>27533.54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17000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1077.71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5922.29</v>
      </c>
      <c r="AE7" s="96">
        <f>ROUND(MAX((AD7)*{0.03;0.1;0.2;0.25;0.3;0.35;0.45}-{0;2520;16920;31920;52920;85920;181920},0),2)</f>
        <v>177.67</v>
      </c>
      <c r="AF7" s="97">
        <f>IFERROR(VLOOKUP(E:E,'（居民）工资表-1月'!E:AF,28,0)+VLOOKUP(E:E,'（居民）工资表-1月'!E:AG,29,0),0)</f>
        <v>103.5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212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1565.84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9434.16</v>
      </c>
      <c r="AE8" s="96">
        <f>ROUND(MAX((AD8)*{0.03;0.1;0.2;0.25;0.3;0.35;0.45}-{0;2520;16920;31920;52920;85920;181920},0),2)</f>
        <v>283.02</v>
      </c>
      <c r="AF8" s="97">
        <f>IFERROR(VLOOKUP(E:E,'（居民）工资表-1月'!E:AF,28,0)+VLOOKUP(E:E,'（居民）工资表-1月'!E:AG,29,0),0)</f>
        <v>141.18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213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1103.56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1896.44</v>
      </c>
      <c r="AE9" s="96">
        <f>ROUND(MAX((AD9)*{0.03;0.1;0.2;0.25;0.3;0.35;0.45}-{0;2520;16920;31920;52920;85920;181920},0),2)</f>
        <v>56.89</v>
      </c>
      <c r="AF9" s="97">
        <f>IFERROR(VLOOKUP(E:E,'（居民）工资表-1月'!E:AF,28,0)+VLOOKUP(E:E,'（居民）工资表-1月'!E:AG,29,0),0)</f>
        <v>29.11</v>
      </c>
      <c r="AG9" s="97">
        <f t="shared" si="2"/>
        <v>27.78</v>
      </c>
      <c r="AH9" s="107">
        <f t="shared" si="3"/>
        <v>5898.44</v>
      </c>
      <c r="AI9" s="108"/>
      <c r="AJ9" s="107">
        <f t="shared" si="4"/>
        <v>5898.44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214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8973.81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1294.23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-2320.42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215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17500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1139.84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6360.16</v>
      </c>
      <c r="AE11" s="96">
        <f>ROUND(MAX((AD11)*{0.03;0.1;0.2;0.25;0.3;0.35;0.45}-{0;2520;16920;31920;52920;85920;181920},0),2)</f>
        <v>190.8</v>
      </c>
      <c r="AF11" s="97">
        <f>IFERROR(VLOOKUP(E:E,'（居民）工资表-1月'!E:AF,28,0)+VLOOKUP(E:E,'（居民）工资表-1月'!E:AG,29,0),0)</f>
        <v>102.57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216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14500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1565.84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2934.16</v>
      </c>
      <c r="AE12" s="96">
        <f>ROUND(MAX((AD12)*{0.03;0.1;0.2;0.25;0.3;0.35;0.45}-{0;2520;16920;31920;52920;85920;181920},0),2)</f>
        <v>88.02</v>
      </c>
      <c r="AF12" s="97">
        <f>IFERROR(VLOOKUP(E:E,'（居民）工资表-1月'!E:AF,28,0)+VLOOKUP(E:E,'（居民）工资表-1月'!E:AG,29,0),0)</f>
        <v>51.18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213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15608.7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1565.84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4042.86</v>
      </c>
      <c r="AE13" s="96">
        <f>ROUND(MAX((AD13)*{0.03;0.1;0.2;0.25;0.3;0.35;0.45}-{0;2520;16920;31920;52920;85920;181920},0),2)</f>
        <v>121.29</v>
      </c>
      <c r="AF13" s="97">
        <f>IFERROR(VLOOKUP(E:E,'（居民）工资表-1月'!E:AF,28,0)+VLOOKUP(E:E,'（居民）工资表-1月'!E:AG,29,0),0)</f>
        <v>66.18</v>
      </c>
      <c r="AG13" s="97">
        <f t="shared" si="2"/>
        <v>55.11</v>
      </c>
      <c r="AH13" s="107">
        <f t="shared" si="3"/>
        <v>6781.59</v>
      </c>
      <c r="AI13" s="108"/>
      <c r="AJ13" s="107">
        <f t="shared" si="4"/>
        <v>6781.59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213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7000</v>
      </c>
      <c r="T14" s="91">
        <f>5000+IFERROR(VLOOKUP($E:$E,'（居民）工资表-1月'!$E:$T,16,0),0)</f>
        <v>5000</v>
      </c>
      <c r="U14" s="91">
        <f>Q14+IFERROR(VLOOKUP($E:$E,'（居民）工资表-1月'!$E:$U,17,0),0)</f>
        <v>559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1441</v>
      </c>
      <c r="AE14" s="96">
        <f>ROUND(MAX((AD14)*{0.03;0.1;0.2;0.25;0.3;0.35;0.45}-{0;2520;16920;31920;52920;85920;181920},0),2)</f>
        <v>43.23</v>
      </c>
      <c r="AF14" s="97">
        <f>IFERROR(VLOOKUP(E:E,'（居民）工资表-1月'!E:AF,28,0)+VLOOKUP(E:E,'（居民）工资表-1月'!E:AG,29,0),0)</f>
        <v>0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216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6581.74</v>
      </c>
      <c r="T15" s="91">
        <f>5000+IFERROR(VLOOKUP($E:$E,'（居民）工资表-1月'!$E:$T,16,0),0)</f>
        <v>5000</v>
      </c>
      <c r="U15" s="91">
        <f>Q15+IFERROR(VLOOKUP($E:$E,'（居民）工资表-1月'!$E:$U,17,0),0)</f>
        <v>527.71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1054.03</v>
      </c>
      <c r="AE15" s="96">
        <f>ROUND(MAX((AD15)*{0.03;0.1;0.2;0.25;0.3;0.35;0.45}-{0;2520;16920;31920;52920;85920;181920},0),2)</f>
        <v>31.62</v>
      </c>
      <c r="AF15" s="97">
        <f>IFERROR(VLOOKUP(E:E,'（居民）工资表-1月'!E:AF,28,0)+VLOOKUP(E:E,'（居民）工资表-1月'!E:AG,29,0),0)</f>
        <v>0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212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1071.84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928.16</v>
      </c>
      <c r="AE16" s="96">
        <f>ROUND(MAX((AD16)*{0.03;0.1;0.2;0.25;0.3;0.35;0.45}-{0;2520;16920;31920;52920;85920;181920},0),2)</f>
        <v>27.84</v>
      </c>
      <c r="AF16" s="97">
        <f>IFERROR(VLOOKUP(E:E,'（居民）工资表-1月'!E:AF,28,0)+VLOOKUP(E:E,'（居民）工资表-1月'!E:AG,29,0),0)</f>
        <v>13.59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217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17652.17</v>
      </c>
      <c r="T17" s="91">
        <f>5000+IFERROR(VLOOKUP($E:$E,'（居民）工资表-1月'!$E:$T,16,0),0)</f>
        <v>10000</v>
      </c>
      <c r="U17" s="91">
        <f>Q17+IFERROR(VLOOKUP($E:$E,'（居民）工资表-1月'!$E:$U,17,0),0)</f>
        <v>2133.13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5519.04</v>
      </c>
      <c r="AE17" s="96">
        <f>ROUND(MAX((AD17)*{0.03;0.1;0.2;0.25;0.3;0.35;0.45}-{0;2520;16920;31920;52920;85920;181920},0),2)</f>
        <v>165.57</v>
      </c>
      <c r="AF17" s="97">
        <f>IFERROR(VLOOKUP(E:E,'（居民）工资表-1月'!E:AF,28,0)+VLOOKUP(E:E,'（居民）工资表-1月'!E:AG,29,0),0)</f>
        <v>133.5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212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238736.42</v>
      </c>
      <c r="T19" s="74">
        <f t="shared" si="10"/>
        <v>130000</v>
      </c>
      <c r="U19" s="74">
        <f t="shared" si="10"/>
        <v>18057.06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85879.36</v>
      </c>
      <c r="AE19" s="74">
        <f t="shared" si="10"/>
        <v>3500.83</v>
      </c>
      <c r="AF19" s="74">
        <f t="shared" si="10"/>
        <v>1448.21</v>
      </c>
      <c r="AG19" s="74">
        <f t="shared" si="10"/>
        <v>2123.99</v>
      </c>
      <c r="AH19" s="74">
        <f t="shared" si="10"/>
        <v>111497.34</v>
      </c>
      <c r="AI19" s="74">
        <f t="shared" si="10"/>
        <v>0</v>
      </c>
      <c r="AJ19" s="74">
        <f t="shared" si="10"/>
        <v>111497.34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208</v>
      </c>
      <c r="E23" s="47" t="s">
        <v>23</v>
      </c>
      <c r="AD23" s="10"/>
    </row>
    <row r="24" ht="18.75" customHeight="1" spans="2:5">
      <c r="B24" s="48">
        <f>AJ19</f>
        <v>111497.34</v>
      </c>
      <c r="C24" s="48">
        <f>AG19</f>
        <v>2123.99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1798.43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1.57</v>
      </c>
      <c r="AE4" s="96">
        <f>ROUND(MAX((AD4)*{0.03;0.1;0.2;0.25;0.3;0.35;0.45}-{0;2520;16920;31920;52920;85920;181920},0),2)</f>
        <v>0.05</v>
      </c>
      <c r="AF4" s="97">
        <f>IFERROR(VLOOKUP(E:E,'（居民）工资表-2月'!E:AF,28,0)+VLOOKUP(E:E,'（居民）工资表-2月'!E:AG,29,0),0)</f>
        <v>71.37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17500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1993.16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506.84</v>
      </c>
      <c r="AE5" s="96">
        <f>ROUND(MAX((AD5)*{0.03;0.1;0.2;0.25;0.3;0.35;0.45}-{0;2520;16920;31920;52920;85920;181920},0),2)</f>
        <v>15.21</v>
      </c>
      <c r="AF5" s="97">
        <f>IFERROR(VLOOKUP(E:E,'（居民）工资表-2月'!E:AF,28,0)+VLOOKUP(E:E,'（居民）工资表-2月'!E:AG,29,0),0)</f>
        <v>14.07</v>
      </c>
      <c r="AG5" s="97">
        <f>IF((AE5-AF5)&lt;0,0,AE5-AF5)</f>
        <v>1.14</v>
      </c>
      <c r="AH5" s="107">
        <f>ROUND(IF((L5-Q5-AG5)&lt;0,0,(L5-Q5-AG5)),2)</f>
        <v>5036.62</v>
      </c>
      <c r="AI5" s="108"/>
      <c r="AJ5" s="107">
        <f>AH5+AI5</f>
        <v>5036.62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2860.42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72319.58</v>
      </c>
      <c r="AE6" s="96">
        <f>ROUND(MAX((AD6)*{0.03;0.1;0.2;0.25;0.3;0.35;0.45}-{0;2520;16920;31920;52920;85920;181920},0),2)</f>
        <v>4711.96</v>
      </c>
      <c r="AF6" s="97">
        <f>IFERROR(VLOOKUP(E:E,'（居民）工资表-2月'!E:AF,28,0)+VLOOKUP(E:E,'（居民）工资表-2月'!E:AG,29,0),0)</f>
        <v>2300.81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25000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1605.42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8394.58</v>
      </c>
      <c r="AE7" s="96">
        <f>ROUND(MAX((AD7)*{0.03;0.1;0.2;0.25;0.3;0.35;0.45}-{0;2520;16920;31920;52920;85920;181920},0),2)</f>
        <v>251.84</v>
      </c>
      <c r="AF7" s="97">
        <f>IFERROR(VLOOKUP(E:E,'（居民）工资表-2月'!E:AF,28,0)+VLOOKUP(E:E,'（居民）工资表-2月'!E:AG,29,0),0)</f>
        <v>177.67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2337.84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14162.16</v>
      </c>
      <c r="AE8" s="96">
        <f>ROUND(MAX((AD8)*{0.03;0.1;0.2;0.25;0.3;0.35;0.45}-{0;2520;16920;31920;52920;85920;181920},0),2)</f>
        <v>424.86</v>
      </c>
      <c r="AF8" s="97">
        <f>IFERROR(VLOOKUP(E:E,'（居民）工资表-2月'!E:AF,28,0)+VLOOKUP(E:E,'（居民）工资表-2月'!E:AG,29,0),0)</f>
        <v>283.02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1630.36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2869.64</v>
      </c>
      <c r="AE9" s="96">
        <f>ROUND(MAX((AD9)*{0.03;0.1;0.2;0.25;0.3;0.35;0.45}-{0;2520;16920;31920;52920;85920;181920},0),2)</f>
        <v>86.09</v>
      </c>
      <c r="AF9" s="97">
        <f>IFERROR(VLOOKUP(E:E,'（居民）工资表-2月'!E:AF,28,0)+VLOOKUP(E:E,'（居民）工资表-2月'!E:AG,29,0),0)</f>
        <v>56.89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13499.65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1924.09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-3424.44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26000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1698.84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9301.16</v>
      </c>
      <c r="AE11" s="96">
        <f>ROUND(MAX((AD11)*{0.03;0.1;0.2;0.25;0.3;0.35;0.45}-{0;2520;16920;31920;52920;85920;181920},0),2)</f>
        <v>279.03</v>
      </c>
      <c r="AF11" s="97">
        <f>IFERROR(VLOOKUP(E:E,'（居民）工资表-2月'!E:AF,28,0)+VLOOKUP(E:E,'（居民）工资表-2月'!E:AG,29,0),0)</f>
        <v>190.8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21500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2337.84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4162.16</v>
      </c>
      <c r="AE12" s="96">
        <f>ROUND(MAX((AD12)*{0.03;0.1;0.2;0.25;0.3;0.35;0.45}-{0;2520;16920;31920;52920;85920;181920},0),2)</f>
        <v>124.86</v>
      </c>
      <c r="AF12" s="97">
        <f>IFERROR(VLOOKUP(E:E,'（居民）工资表-2月'!E:AF,28,0)+VLOOKUP(E:E,'（居民）工资表-2月'!E:AG,29,0),0)</f>
        <v>88.02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22608.7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2337.84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5270.86</v>
      </c>
      <c r="AE13" s="96">
        <f>ROUND(MAX((AD13)*{0.03;0.1;0.2;0.25;0.3;0.35;0.45}-{0;2520;16920;31920;52920;85920;181920},0),2)</f>
        <v>158.13</v>
      </c>
      <c r="AF13" s="97">
        <f>IFERROR(VLOOKUP(E:E,'（居民）工资表-2月'!E:AF,28,0)+VLOOKUP(E:E,'（居民）工资表-2月'!E:AG,29,0),0)</f>
        <v>121.29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14000</v>
      </c>
      <c r="T14" s="91">
        <f>5000+IFERROR(VLOOKUP($E:$E,'（居民）工资表-2月'!$E:$T,16,0),0)</f>
        <v>10000</v>
      </c>
      <c r="U14" s="91">
        <f>Q14+IFERROR(VLOOKUP($E:$E,'（居民）工资表-2月'!$E:$U,17,0),0)</f>
        <v>1118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IFERROR(VLOOKUP(E:E,'（居民）工资表-2月'!E:AF,28,0)+VLOOKUP(E:E,'（居民）工资表-2月'!E:AG,29,0),0)</f>
        <v>43.23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12641.74</v>
      </c>
      <c r="T15" s="91">
        <f>5000+IFERROR(VLOOKUP($E:$E,'（居民）工资表-2月'!$E:$T,16,0),0)</f>
        <v>10000</v>
      </c>
      <c r="U15" s="91">
        <f>Q15+IFERROR(VLOOKUP($E:$E,'（居民）工资表-2月'!$E:$U,17,0),0)</f>
        <v>1055.42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IFERROR(VLOOKUP(E:E,'（居民）工资表-2月'!E:AF,28,0)+VLOOKUP(E:E,'（居民）工资表-2月'!E:AG,29,0),0)</f>
        <v>31.62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1403.16</v>
      </c>
      <c r="AE16" s="96">
        <f>ROUND(MAX((AD16)*{0.03;0.1;0.2;0.25;0.3;0.35;0.45}-{0;2520;16920;31920;52920;85920;181920},0),2)</f>
        <v>42.09</v>
      </c>
      <c r="AF16" s="97">
        <f>IFERROR(VLOOKUP(E:E,'（居民）工资表-2月'!E:AF,28,0)+VLOOKUP(E:E,'（居民）工资表-2月'!E:AG,29,0),0)</f>
        <v>27.84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27556.93</v>
      </c>
      <c r="T17" s="91">
        <f>5000+IFERROR(VLOOKUP($E:$E,'（居民）工资表-2月'!$E:$T,16,0),0)</f>
        <v>15000</v>
      </c>
      <c r="U17" s="91">
        <f>Q17+IFERROR(VLOOKUP($E:$E,'（居民）工资表-2月'!$E:$U,17,0),0)</f>
        <v>2660.84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9896.09</v>
      </c>
      <c r="AE17" s="96">
        <f>ROUND(MAX((AD17)*{0.03;0.1;0.2;0.25;0.3;0.35;0.45}-{0;2520;16920;31920;52920;85920;181920},0),2)</f>
        <v>296.88</v>
      </c>
      <c r="AF17" s="97">
        <f>IFERROR(VLOOKUP(E:E,'（居民）工资表-2月'!E:AF,28,0)+VLOOKUP(E:E,'（居民）工资表-2月'!E:AG,29,0),0)</f>
        <v>165.57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363487.02</v>
      </c>
      <c r="T19" s="74">
        <f t="shared" si="10"/>
        <v>200000</v>
      </c>
      <c r="U19" s="74">
        <f t="shared" si="10"/>
        <v>26955.34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129331.68</v>
      </c>
      <c r="AE19" s="74">
        <f t="shared" si="10"/>
        <v>6525.05</v>
      </c>
      <c r="AF19" s="74">
        <f t="shared" si="10"/>
        <v>3572.2</v>
      </c>
      <c r="AG19" s="74">
        <f t="shared" si="10"/>
        <v>3024.17</v>
      </c>
      <c r="AH19" s="74">
        <f t="shared" si="10"/>
        <v>112828.15</v>
      </c>
      <c r="AI19" s="74">
        <f t="shared" si="10"/>
        <v>0</v>
      </c>
      <c r="AJ19" s="74">
        <f t="shared" si="10"/>
        <v>112828.15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112828.15</v>
      </c>
      <c r="C24" s="48">
        <f>AG19</f>
        <v>3024.17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2387.13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9612.87</v>
      </c>
      <c r="AE4" s="96">
        <f>ROUND(MAX((AD4)*{0.03;0.1;0.2;0.25;0.3;0.35;0.45}-{0;2520;16920;31920;52920;85920;181920},0),2)</f>
        <v>288.39</v>
      </c>
      <c r="AF4" s="97">
        <f>IFERROR(VLOOKUP(E:E,'（居民）工资表-3月'!E:AF,28,0)+VLOOKUP(E:E,'（居民）工资表-3月'!E:AG,29,0),0)</f>
        <v>71.37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23200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2655.4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544.6</v>
      </c>
      <c r="AE5" s="96">
        <f>ROUND(MAX((AD5)*{0.03;0.1;0.2;0.25;0.3;0.35;0.45}-{0;2520;16920;31920;52920;85920;181920},0),2)</f>
        <v>16.34</v>
      </c>
      <c r="AF5" s="97">
        <f>IFERROR(VLOOKUP(E:E,'（居民）工资表-3月'!E:AF,28,0)+VLOOKUP(E:E,'（居民）工资表-3月'!E:AG,29,0),0)</f>
        <v>15.21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3808.97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96431.03</v>
      </c>
      <c r="AE6" s="96">
        <f>ROUND(MAX((AD6)*{0.03;0.1;0.2;0.25;0.3;0.35;0.45}-{0;2520;16920;31920;52920;85920;181920},0),2)</f>
        <v>7123.1</v>
      </c>
      <c r="AF6" s="97">
        <f>IFERROR(VLOOKUP(E:E,'（居民）工资表-3月'!E:AF,28,0)+VLOOKUP(E:E,'（居民）工资表-3月'!E:AG,29,0),0)</f>
        <v>4711.96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33000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2133.13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10866.87</v>
      </c>
      <c r="AE7" s="96">
        <f>ROUND(MAX((AD7)*{0.03;0.1;0.2;0.25;0.3;0.35;0.45}-{0;2520;16920;31920;52920;85920;181920},0),2)</f>
        <v>326.01</v>
      </c>
      <c r="AF7" s="97">
        <f>IFERROR(VLOOKUP(E:E,'（居民）工资表-3月'!E:AF,28,0)+VLOOKUP(E:E,'（居民）工资表-3月'!E:AG,29,0),0)</f>
        <v>251.84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3109.84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18890.16</v>
      </c>
      <c r="AE8" s="99">
        <f>ROUND(MAX((AD8)*{0.03;0.1;0.2;0.25;0.3;0.35;0.45}-{0;2520;16920;31920;52920;85920;181920},0),2)</f>
        <v>566.7</v>
      </c>
      <c r="AF8" s="100">
        <f>IFERROR(VLOOKUP(E:E,'（居民）工资表-3月'!E:AF,28,0)+VLOOKUP(E:E,'（居民）工资表-3月'!E:AG,29,0),0)</f>
        <v>424.86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2157.16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3842.84</v>
      </c>
      <c r="AE9" s="96">
        <f>ROUND(MAX((AD9)*{0.03;0.1;0.2;0.25;0.3;0.35;0.45}-{0;2520;16920;31920;52920;85920;181920},0),2)</f>
        <v>115.29</v>
      </c>
      <c r="AF9" s="97">
        <f>IFERROR(VLOOKUP(E:E,'（居民）工资表-3月'!E:AF,28,0)+VLOOKUP(E:E,'（居民）工资表-3月'!E:AG,29,0),0)</f>
        <v>86.09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18025.49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2553.95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-4528.46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34500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2257.84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12242.16</v>
      </c>
      <c r="AE11" s="96">
        <f>ROUND(MAX((AD11)*{0.03;0.1;0.2;0.25;0.3;0.35;0.45}-{0;2520;16920;31920;52920;85920;181920},0),2)</f>
        <v>367.26</v>
      </c>
      <c r="AF11" s="97">
        <f>IFERROR(VLOOKUP(E:E,'（居民）工资表-3月'!E:AF,28,0)+VLOOKUP(E:E,'（居民）工资表-3月'!E:AG,29,0),0)</f>
        <v>279.03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28500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3109.84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5390.16</v>
      </c>
      <c r="AE12" s="96">
        <f>ROUND(MAX((AD12)*{0.03;0.1;0.2;0.25;0.3;0.35;0.45}-{0;2520;16920;31920;52920;85920;181920},0),2)</f>
        <v>161.7</v>
      </c>
      <c r="AF12" s="97">
        <f>IFERROR(VLOOKUP(E:E,'（居民）工资表-3月'!E:AF,28,0)+VLOOKUP(E:E,'（居民）工资表-3月'!E:AG,29,0),0)</f>
        <v>124.86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29608.7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3109.84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6498.86</v>
      </c>
      <c r="AE13" s="96">
        <f>ROUND(MAX((AD13)*{0.03;0.1;0.2;0.25;0.3;0.35;0.45}-{0;2520;16920;31920;52920;85920;181920},0),2)</f>
        <v>194.97</v>
      </c>
      <c r="AF13" s="97">
        <f>IFERROR(VLOOKUP(E:E,'（居民）工资表-3月'!E:AF,28,0)+VLOOKUP(E:E,'（居民）工资表-3月'!E:AG,29,0),0)</f>
        <v>158.13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21000</v>
      </c>
      <c r="T14" s="91">
        <f>5000+IFERROR(VLOOKUP($E:$E,'（居民）工资表-3月'!$E:$T,16,0),0)</f>
        <v>15000</v>
      </c>
      <c r="U14" s="91">
        <f>Q14+IFERROR(VLOOKUP($E:$E,'（居民）工资表-3月'!$E:$U,17,0),0)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IFERROR(VLOOKUP(E:E,'（居民）工资表-3月'!E:AF,28,0)+VLOOKUP(E:E,'（居民）工资表-3月'!E:AG,29,0),0)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18941.74</v>
      </c>
      <c r="T15" s="91">
        <f>5000+IFERROR(VLOOKUP($E:$E,'（居民）工资表-3月'!$E:$T,16,0),0)</f>
        <v>15000</v>
      </c>
      <c r="U15" s="91">
        <f>Q15+IFERROR(VLOOKUP($E:$E,'（居民）工资表-3月'!$E:$U,17,0),0)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2358.61</v>
      </c>
      <c r="AE15" s="96">
        <f>ROUND(MAX((AD15)*{0.03;0.1;0.2;0.25;0.3;0.35;0.45}-{0;2520;16920;31920;52920;85920;181920},0),2)</f>
        <v>70.76</v>
      </c>
      <c r="AF15" s="97">
        <f>IFERROR(VLOOKUP(E:E,'（居民）工资表-3月'!E:AF,28,0)+VLOOKUP(E:E,'（居民）工资表-3月'!E:AG,29,0),0)</f>
        <v>47.59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2121.84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1878.16</v>
      </c>
      <c r="AE16" s="96">
        <f>ROUND(MAX((AD16)*{0.03;0.1;0.2;0.25;0.3;0.35;0.45}-{0;2520;16920;31920;52920;85920;181920},0),2)</f>
        <v>56.34</v>
      </c>
      <c r="AF16" s="97">
        <f>IFERROR(VLOOKUP(E:E,'（居民）工资表-3月'!E:AF,28,0)+VLOOKUP(E:E,'（居民）工资表-3月'!E:AG,29,0),0)</f>
        <v>42.09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37556.93</v>
      </c>
      <c r="T17" s="91">
        <f>5000+IFERROR(VLOOKUP($E:$E,'（居民）工资表-3月'!$E:$T,16,0),0)</f>
        <v>20000</v>
      </c>
      <c r="U17" s="91">
        <f>Q17+IFERROR(VLOOKUP($E:$E,'（居民）工资表-3月'!$E:$U,17,0),0)</f>
        <v>3188.55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14368.38</v>
      </c>
      <c r="AE17" s="96">
        <f>ROUND(MAX((AD17)*{0.03;0.1;0.2;0.25;0.3;0.35;0.45}-{0;2520;16920;31920;52920;85920;181920},0),2)</f>
        <v>431.05</v>
      </c>
      <c r="AF17" s="97">
        <f>IFERROR(VLOOKUP(E:E,'（居民）工资表-3月'!E:AF,28,0)+VLOOKUP(E:E,'（居民）工资表-3月'!E:AG,29,0),0)</f>
        <v>296.88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490599.53</v>
      </c>
      <c r="T20" s="74">
        <f t="shared" si="10"/>
        <v>275000</v>
      </c>
      <c r="U20" s="74">
        <f t="shared" si="10"/>
        <v>36958.76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178640.77</v>
      </c>
      <c r="AE20" s="74">
        <f t="shared" si="10"/>
        <v>9847.6</v>
      </c>
      <c r="AF20" s="74">
        <f t="shared" si="10"/>
        <v>6596.37</v>
      </c>
      <c r="AG20" s="74">
        <f t="shared" si="10"/>
        <v>3251.23</v>
      </c>
      <c r="AH20" s="74">
        <f t="shared" si="10"/>
        <v>113857.86</v>
      </c>
      <c r="AI20" s="74">
        <f t="shared" si="10"/>
        <v>0</v>
      </c>
      <c r="AJ20" s="74">
        <f t="shared" si="10"/>
        <v>113857.86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113857.86</v>
      </c>
      <c r="C25" s="48">
        <f>AG20</f>
        <v>3251.23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218</v>
      </c>
      <c r="C1" s="1"/>
      <c r="D1" s="1"/>
      <c r="E1" s="1"/>
    </row>
    <row r="2" ht="21" spans="2:2">
      <c r="B2" s="2"/>
    </row>
    <row r="3" ht="27.75" customHeight="1" spans="2:5">
      <c r="B3" s="3" t="s">
        <v>219</v>
      </c>
      <c r="C3" s="4" t="s">
        <v>220</v>
      </c>
      <c r="D3" s="4" t="s">
        <v>221</v>
      </c>
      <c r="E3" s="4" t="s">
        <v>222</v>
      </c>
    </row>
    <row r="4" ht="29.25" customHeight="1" spans="2:5">
      <c r="B4" s="5">
        <v>1</v>
      </c>
      <c r="C4" s="6" t="s">
        <v>223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224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225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226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227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228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229</v>
      </c>
      <c r="D10" s="7">
        <v>0.45</v>
      </c>
      <c r="E10" s="8">
        <v>181920</v>
      </c>
    </row>
    <row r="13" ht="57" customHeight="1" spans="2:5">
      <c r="B13" s="1" t="s">
        <v>230</v>
      </c>
      <c r="C13" s="1"/>
      <c r="D13" s="1"/>
      <c r="E13" s="1"/>
    </row>
    <row r="14" ht="21" spans="2:2">
      <c r="B14" s="2"/>
    </row>
    <row r="15" ht="27.75" customHeight="1" spans="2:5">
      <c r="B15" s="3" t="s">
        <v>219</v>
      </c>
      <c r="C15" s="4" t="s">
        <v>231</v>
      </c>
      <c r="D15" s="4" t="s">
        <v>221</v>
      </c>
      <c r="E15" s="4" t="s">
        <v>222</v>
      </c>
    </row>
    <row r="16" ht="29.25" customHeight="1" spans="2:5">
      <c r="B16" s="5">
        <v>1</v>
      </c>
      <c r="C16" s="6" t="s">
        <v>232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233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234</v>
      </c>
      <c r="D18" s="7">
        <v>0.4</v>
      </c>
      <c r="E18" s="8">
        <v>7000</v>
      </c>
    </row>
    <row r="21" ht="47.25" customHeight="1" spans="2:5">
      <c r="B21" s="1" t="s">
        <v>235</v>
      </c>
      <c r="C21" s="1"/>
      <c r="D21" s="1"/>
      <c r="E21" s="1"/>
    </row>
    <row r="22" ht="21" spans="2:2">
      <c r="B22" s="2"/>
    </row>
    <row r="23" ht="27.75" customHeight="1" spans="2:5">
      <c r="B23" s="3" t="s">
        <v>219</v>
      </c>
      <c r="C23" s="4" t="s">
        <v>236</v>
      </c>
      <c r="D23" s="4" t="s">
        <v>221</v>
      </c>
      <c r="E23" s="4" t="s">
        <v>222</v>
      </c>
    </row>
    <row r="24" ht="29.25" customHeight="1" spans="2:5">
      <c r="B24" s="5">
        <v>1</v>
      </c>
      <c r="C24" s="6" t="s">
        <v>237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238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239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240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241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242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243</v>
      </c>
      <c r="D30" s="7">
        <v>0.45</v>
      </c>
      <c r="E30" s="8">
        <v>15160</v>
      </c>
    </row>
    <row r="35" ht="57" customHeight="1" spans="2:5">
      <c r="B35" s="9" t="s">
        <v>244</v>
      </c>
      <c r="C35" s="9"/>
      <c r="D35" s="9"/>
      <c r="E35" s="9"/>
    </row>
    <row r="36" ht="14.25"/>
    <row r="37" ht="21.75" customHeight="1" spans="2:5">
      <c r="B37" s="3" t="s">
        <v>219</v>
      </c>
      <c r="C37" s="4" t="s">
        <v>245</v>
      </c>
      <c r="D37" s="4" t="s">
        <v>246</v>
      </c>
      <c r="E37" s="4" t="s">
        <v>222</v>
      </c>
    </row>
    <row r="38" ht="21.75" customHeight="1" spans="2:5">
      <c r="B38" s="5">
        <v>1</v>
      </c>
      <c r="C38" s="6" t="s">
        <v>237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238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239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240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241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242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243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2025-01-02T06:48:31Z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2052-12.1.0.19770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