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22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<sst xmlns="http://schemas.openxmlformats.org/spreadsheetml/2006/main" count="2153" uniqueCount="254">
  <si>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</si>
  <si>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</si>
  <si>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</si>
  <si>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</si>
  <si>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</si>
  <si>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</si>
  <si>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</si>
  <si>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</si>
  <si>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</si>
  <si>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</si>
  <si>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</si>
  <si>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</si>
  <si>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</si>
  <si>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</si>
  <si>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</si>
  <si>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</si>
  <si>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</si>
  <si>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</si>
  <si>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</si>
  <si>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</si>
  <si>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</si>
  <si>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</si>
  <si>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</si>
  <si>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</si>
  <si>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</si>
  <si>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</si>
  <si>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</si>
  <si>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</si>
  <si>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</si>
  <si>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</si>
  <si>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</si>
  <si>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</si>
  <si>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</si>
  <si>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</si>
  <si>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</si>
  <si>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</si>
  <si>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</si>
  <si>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</si>
  <si>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</si>
  <si>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</si>
  <si>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</si>
  <si>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</si>
  <si>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</si>
  <si>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</si>
  <si>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</si>
  <si>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</si>
  <si>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</si>
  <si>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</si>
  <si>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</si>
  <si>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</si>
  <si>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</si>
  <si>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</si>
  <si>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</si>
  <si>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</si>
  <si>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</si>
  <si>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</si>
  <si>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</si>
  <si>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</si>
  <si>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</si>
  <si>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</si>
  <si>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</si>
  <si>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</si>
  <si>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</si>
  <si>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</si>
  <si>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</si>
  <si>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</si>
  <si>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</si>
  <si>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</si>
  <si>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</si>
  <si>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根据贵公司与我公司所签订的服务协议，请贵公司在2024年10月8日之前按照下列表格内容支付相关款项.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</si>
  <si>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</si>
  <si>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</si>
  <si>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</si>
  <si>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</si>
  <si>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</si>
  <si>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</si>
  <si>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</si>
  <si>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</si>
  <si>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</si>
  <si>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</si>
  <si>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</si>
  <si>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</si>
  <si>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</si>
  <si>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</si>
  <si>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</si>
  <si>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</si>
  <si>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</si>
  <si>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</si>
  <si>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</si>
  <si>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</si>
  <si>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</si>
  <si>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</si>
  <si>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</si>
  <si>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</si>
  <si>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</si>
  <si>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</si>
  <si>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</si>
  <si>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</si>
  <si>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</si>
  <si>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</si>
  <si>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</si>
  <si>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</si>
  <si>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</si>
  <si>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</si>
  <si>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</si>
  <si>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</si>
  <si>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</si>
  <si>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</si>
  <si>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</si>
  <si>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</si>
  <si>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</si>
  <si>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</si>
  <si>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</si>
  <si>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</si>
  <si>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</si>
  <si>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</si>
  <si>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</si>
  <si>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</si>
  <si>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</si>
  <si>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</si>
  <si>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</si>
  <si>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</si>
  <si>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</si>
  <si>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</si>
  <si>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</si>
  <si>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</si>
  <si>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</si>
  <si>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</si>
  <si>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</si>
  <si>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</si>
  <si>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</si>
  <si>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</si>
  <si>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</si>
  <si>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</si>
  <si>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</si>
  <si>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</si>
  <si>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</si>
  <si>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</si>
  <si>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</si>
  <si>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</si>
  <si>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</si>
  <si>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</si>
  <si>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</si>
  <si>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</si>
  <si>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</si>
  <si>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</si>
  <si>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</si>
  <si>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</si>
  <si>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</si>
  <si>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</si>
  <si>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</si>
  <si>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</si>
  <si>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</si>
  <si>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</si>
  <si>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</si>
  <si>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</si>
  <si>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</si>
  <si>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</si>
  <si>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</si>
  <si>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</si>
  <si>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</si>
  <si>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</si>
  <si>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</si>
  <si>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</si>
  <si>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</si>
  <si>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</si>
  <si>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</si>
  <si>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</si>
  <si>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</si>
  <si>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</si>
  <si>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</si>
  <si>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</si>
  <si>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</si>
  <si>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</si>
  <si>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</si>
  <si>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</si>
  <si>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</si>
  <si>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</si>
  <si>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</si>
  <si>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</si>
  <si>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</si>
  <si>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</si>
  <si>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</si>
  <si>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</si>
  <si>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</si>
  <si>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</si>
  <si>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</si>
  <si>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</si>
  <si>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</si>
  <si>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</si>
  <si>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</si>
  <si>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</si>
  <si>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</si>
  <si>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</si>
  <si>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</si>
  <si>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</si>
  <si>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</si>
  <si>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</si>
  <si>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</si>
  <si>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</si>
  <si>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</si>
  <si>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</si>
  <si>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</si>
  <si>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</si>
  <si>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</si>
  <si>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</si>
  <si>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</si>
  <si>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</si>
  <si>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谭江月</t>
  </si>
  <si>
    <t>500228199607193387</t>
  </si>
  <si>
    <t>18297976577</t>
  </si>
  <si>
    <t>杨文</t>
  </si>
  <si>
    <t>430902198512287016</t>
  </si>
  <si>
    <t>周兆平</t>
  </si>
  <si>
    <t>420625199902250033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</si>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</sst>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127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7276.05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-76.05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789.37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70400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7934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2466</v>
      </c>
      <c r="AE5" s="96">
        <f>ROUND(MAX((AD5)*{0.03;0.1;0.2;0.25;0.3;0.35;0.45}-{0;2520;16920;31920;52920;85920;181920},0),2)</f>
        <v>73.98</v>
      </c>
      <c r="AF5" s="97">
        <f>IFERROR(VLOOKUP(E:E,'（居民）工资表-11月'!E:AF,28,0)+VLOOKUP(E:E,'（居民）工资表-11月'!E:AG,29,0),0)</f>
        <v>72.65</v>
      </c>
      <c r="AG5" s="97">
        <f t="shared" si="3"/>
        <v>1.33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361220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11441.68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289778.32</v>
      </c>
      <c r="AE6" s="96">
        <f>ROUND(MAX((AD6)*{0.03;0.1;0.2;0.25;0.3;0.35;0.45}-{0;2520;16920;31920;52920;85920;181920},0),2)</f>
        <v>41035.66</v>
      </c>
      <c r="AF6" s="97">
        <f>IFERROR(VLOOKUP(E:E,'（居民）工资表-11月'!E:AF,28,0)+VLOOKUP(E:E,'（居民）工资表-11月'!E:AG,29,0),0)</f>
        <v>36213.37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106520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6579.13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39940.87</v>
      </c>
      <c r="AE7" s="96">
        <f>ROUND(MAX((AD7)*{0.03;0.1;0.2;0.25;0.3;0.35;0.45}-{0;2520;16920;31920;52920;85920;181920},0),2)</f>
        <v>1474.09</v>
      </c>
      <c r="AF7" s="97">
        <f>IFERROR(VLOOKUP(E:E,'（居民）工资表-11月'!E:AF,28,0)+VLOOKUP(E:E,'（居民）工资表-11月'!E:AG,29,0),0)</f>
        <v>1078.46</v>
      </c>
      <c r="AG7" s="97">
        <f t="shared" si="3"/>
        <v>395.63</v>
      </c>
      <c r="AH7" s="107">
        <f t="shared" si="4"/>
        <v>8596.66</v>
      </c>
      <c r="AI7" s="108"/>
      <c r="AJ7" s="107">
        <f t="shared" si="5"/>
        <v>8596.66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129000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9848.24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59151.76</v>
      </c>
      <c r="AE8" s="96">
        <f>ROUND(MAX((AD8)*{0.03;0.1;0.2;0.25;0.3;0.35;0.45}-{0;2520;16920;31920;52920;85920;181920},0),2)</f>
        <v>3395.18</v>
      </c>
      <c r="AF8" s="97">
        <f>IFERROR(VLOOKUP(E:E,'（居民）工资表-11月'!E:AF,28,0)+VLOOKUP(E:E,'（居民）工资表-11月'!E:AG,29,0),0)</f>
        <v>2922.38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6153.75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11846.25</v>
      </c>
      <c r="AE9" s="96">
        <f>ROUND(MAX((AD9)*{0.03;0.1;0.2;0.25;0.3;0.35;0.45}-{0;2520;16920;31920;52920;85920;181920},0),2)</f>
        <v>355.39</v>
      </c>
      <c r="AF9" s="97">
        <f>IFERROR(VLOOKUP(E:E,'（居民）工资表-11月'!E:AF,28,0)+VLOOKUP(E:E,'（居民）工资表-11月'!E:AG,29,0),0)</f>
        <v>325.49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38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11000</v>
      </c>
      <c r="T10" s="91">
        <f>5000+IFERROR(VLOOKUP($E:$E,'（居民）工资表-11月'!$E:$T,16,0),0)</f>
        <v>10000</v>
      </c>
      <c r="U10" s="91">
        <f>Q10+IFERROR(VLOOKUP($E:$E,'（居民）工资表-11月'!$E:$U,17,0),0)</f>
        <v>1084.78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-84.78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53779.39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7778.41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-13999.02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104500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6956.54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37543.46</v>
      </c>
      <c r="AE12" s="96">
        <f>ROUND(MAX((AD12)*{0.03;0.1;0.2;0.25;0.3;0.35;0.45}-{0;2520;16920;31920;52920;85920;181920},0),2)</f>
        <v>1234.35</v>
      </c>
      <c r="AF12" s="97">
        <f>IFERROR(VLOOKUP(E:E,'（居民）工资表-11月'!E:AF,28,0)+VLOOKUP(E:E,'（居民）工资表-11月'!E:AG,29,0),0)</f>
        <v>1038.07</v>
      </c>
      <c r="AG12" s="97">
        <f t="shared" si="3"/>
        <v>196.28</v>
      </c>
      <c r="AH12" s="107">
        <f t="shared" si="4"/>
        <v>7744.72</v>
      </c>
      <c r="AI12" s="108"/>
      <c r="AJ12" s="107">
        <f t="shared" si="5"/>
        <v>7744.72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170</v>
      </c>
      <c r="AV12" s="12" t="s">
        <v>171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86500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9848.24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16651.76</v>
      </c>
      <c r="AE13" s="96">
        <f>ROUND(MAX((AD13)*{0.03;0.1;0.2;0.25;0.3;0.35;0.45}-{0;2520;16920;31920;52920;85920;181920},0),2)</f>
        <v>499.55</v>
      </c>
      <c r="AF13" s="97">
        <f>IFERROR(VLOOKUP(E:E,'（居民）工资表-11月'!E:AF,28,0)+VLOOKUP(E:E,'（居民）工资表-11月'!E:AG,29,0),0)</f>
        <v>462.71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89608.7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9857.94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19750.76</v>
      </c>
      <c r="AE14" s="96">
        <f>ROUND(MAX((AD14)*{0.03;0.1;0.2;0.25;0.3;0.35;0.45}-{0;2520;16920;31920;52920;85920;181920},0),2)</f>
        <v>592.52</v>
      </c>
      <c r="AF14" s="97">
        <f>IFERROR(VLOOKUP(E:E,'（居民）工资表-11月'!E:AF,28,0)+VLOOKUP(E:E,'（居民）工资表-11月'!E:AG,29,0),0)</f>
        <v>555.68</v>
      </c>
      <c r="AG14" s="97">
        <f t="shared" si="3"/>
        <v>36.84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14000</v>
      </c>
      <c r="T15" s="91">
        <f>5000+IFERROR(VLOOKUP($E:$E,'（居民）工资表-11月'!$E:$T,16,0),0)</f>
        <v>10000</v>
      </c>
      <c r="U15" s="91">
        <f>Q15+IFERROR(VLOOKUP($E:$E,'（居民）工资表-11月'!$E:$U,17,0),0)</f>
        <v>1126.3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2873.7</v>
      </c>
      <c r="AE15" s="96">
        <f>ROUND(MAX((AD15)*{0.03;0.1;0.2;0.25;0.3;0.35;0.45}-{0;2520;16920;31920;52920;85920;181920},0),2)</f>
        <v>86.21</v>
      </c>
      <c r="AF15" s="97">
        <f>IFERROR(VLOOKUP(E:E,'（居民）工资表-11月'!E:AF,28,0)+VLOOKUP(E:E,'（居民）工资表-11月'!E:AG,29,0),0)</f>
        <v>42.98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12440</v>
      </c>
      <c r="T16" s="91">
        <f>5000+IFERROR(VLOOKUP($E:$E,'（居民）工资表-11月'!$E:$T,16,0),0)</f>
        <v>10000</v>
      </c>
      <c r="U16" s="91">
        <f>Q16+IFERROR(VLOOKUP($E:$E,'（居民）工资表-11月'!$E:$U,17,0),0)</f>
        <v>1056.84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1383.16</v>
      </c>
      <c r="AE16" s="96">
        <f>ROUND(MAX((AD16)*{0.03;0.1;0.2;0.25;0.3;0.35;0.45}-{0;2520;16920;31920;52920;85920;181920},0),2)</f>
        <v>41.49</v>
      </c>
      <c r="AF16" s="97">
        <f>IFERROR(VLOOKUP(E:E,'（居民）工资表-11月'!E:AF,28,0)+VLOOKUP(E:E,'（居民）工资表-11月'!E:AG,29,0),0)</f>
        <v>15.93</v>
      </c>
      <c r="AG16" s="97">
        <f t="shared" si="3"/>
        <v>25.56</v>
      </c>
      <c r="AH16" s="107">
        <f t="shared" si="4"/>
        <v>5826.73</v>
      </c>
      <c r="AI16" s="108"/>
      <c r="AJ16" s="107">
        <f t="shared" si="5"/>
        <v>5826.73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13120</v>
      </c>
      <c r="T17" s="91">
        <f>5000+IFERROR(VLOOKUP($E:$E,'（居民）工资表-11月'!$E:$T,16,0),0)</f>
        <v>10000</v>
      </c>
      <c r="U17" s="91">
        <f>Q17+IFERROR(VLOOKUP($E:$E,'（居民）工资表-11月'!$E:$U,17,0),0)</f>
        <v>996.84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2123.16</v>
      </c>
      <c r="AE17" s="96">
        <f>ROUND(MAX((AD17)*{0.03;0.1;0.2;0.25;0.3;0.35;0.45}-{0;2520;16920;31920;52920;85920;181920},0),2)</f>
        <v>63.69</v>
      </c>
      <c r="AF17" s="97">
        <f>IFERROR(VLOOKUP(E:E,'（居民）工资表-11月'!E:AF,28,0)+VLOOKUP(E:E,'（居民）工资表-11月'!E:AG,29,0),0)</f>
        <v>34.24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72000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6540.24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5459.76</v>
      </c>
      <c r="AE18" s="96">
        <f>ROUND(MAX((AD18)*{0.03;0.1;0.2;0.25;0.3;0.35;0.45}-{0;2520;16920;31920;52920;85920;181920},0),2)</f>
        <v>163.79</v>
      </c>
      <c r="AF18" s="97">
        <f>IFERROR(VLOOKUP(E:E,'（居民）工资表-11月'!E:AF,28,0)+VLOOKUP(E:E,'（居民）工资表-11月'!E:AG,29,0),0)</f>
        <v>149.54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12675</v>
      </c>
      <c r="T19" s="91">
        <f>5000+IFERROR(VLOOKUP($E:$E,'（居民）工资表-11月'!$E:$T,16,0),0)</f>
        <v>10000</v>
      </c>
      <c r="U19" s="91">
        <f>Q19+IFERROR(VLOOKUP($E:$E,'（居民）工资表-11月'!$E:$U,17,0),0)</f>
        <v>542.57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2132.43</v>
      </c>
      <c r="AE19" s="96">
        <f>ROUND(MAX((AD19)*{0.03;0.1;0.2;0.25;0.3;0.35;0.45}-{0;2520;16920;31920;52920;85920;181920},0),2)</f>
        <v>63.97</v>
      </c>
      <c r="AF19" s="97">
        <f>IFERROR(VLOOKUP(E:E,'（居民）工资表-11月'!E:AF,28,0)+VLOOKUP(E:E,'（居民）工资表-11月'!E:AG,29,0),0)</f>
        <v>0</v>
      </c>
      <c r="AG19" s="97">
        <f t="shared" si="3"/>
        <v>63.97</v>
      </c>
      <c r="AH19" s="107">
        <f t="shared" si="4"/>
        <v>7186.03</v>
      </c>
      <c r="AI19" s="108"/>
      <c r="AJ19" s="107">
        <f t="shared" si="5"/>
        <v>7186.03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1310763.09</v>
      </c>
      <c r="T21" s="74">
        <f t="shared" si="8"/>
        <v>710000</v>
      </c>
      <c r="U21" s="74">
        <f t="shared" si="8"/>
        <v>95021.55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476941.54</v>
      </c>
      <c r="AE21" s="74">
        <f t="shared" si="8"/>
        <v>49079.87</v>
      </c>
      <c r="AF21" s="74">
        <f t="shared" si="8"/>
        <v>43700.87</v>
      </c>
      <c r="AG21" s="74">
        <f t="shared" si="8"/>
        <v>6168.37</v>
      </c>
      <c r="AH21" s="74">
        <f t="shared" si="8"/>
        <v>119857.07</v>
      </c>
      <c r="AI21" s="126">
        <f t="shared" si="8"/>
        <v>0</v>
      </c>
      <c r="AJ21" s="74">
        <f t="shared" si="8"/>
        <v>119857.07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119857.07</v>
      </c>
      <c r="C26" s="48">
        <f>AG21</f>
        <v>6168.37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215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216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217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218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219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220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221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222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223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220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220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223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219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224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219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215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225</v>
      </c>
      <c r="C1" s="1"/>
      <c r="D1" s="1"/>
      <c r="E1" s="1"/>
    </row>
    <row r="2" ht="21" spans="2:2">
      <c r="B2" s="2"/>
    </row>
    <row r="3" ht="27.75" customHeight="1" spans="2:5">
      <c r="B3" s="3" t="s">
        <v>226</v>
      </c>
      <c r="C3" s="4" t="s">
        <v>227</v>
      </c>
      <c r="D3" s="4" t="s">
        <v>228</v>
      </c>
      <c r="E3" s="4" t="s">
        <v>229</v>
      </c>
    </row>
    <row r="4" ht="29.25" customHeight="1" spans="2:5">
      <c r="B4" s="5">
        <v>1</v>
      </c>
      <c r="C4" s="6" t="s">
        <v>230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231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232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233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234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235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236</v>
      </c>
      <c r="D10" s="7">
        <v>0.45</v>
      </c>
      <c r="E10" s="8">
        <v>181920</v>
      </c>
    </row>
    <row r="13" ht="57" customHeight="1" spans="2:5">
      <c r="B13" s="1" t="s">
        <v>237</v>
      </c>
      <c r="C13" s="1"/>
      <c r="D13" s="1"/>
      <c r="E13" s="1"/>
    </row>
    <row r="14" ht="21" spans="2:2">
      <c r="B14" s="2"/>
    </row>
    <row r="15" ht="27.75" customHeight="1" spans="2:5">
      <c r="B15" s="3" t="s">
        <v>226</v>
      </c>
      <c r="C15" s="4" t="s">
        <v>238</v>
      </c>
      <c r="D15" s="4" t="s">
        <v>228</v>
      </c>
      <c r="E15" s="4" t="s">
        <v>229</v>
      </c>
    </row>
    <row r="16" ht="29.25" customHeight="1" spans="2:5">
      <c r="B16" s="5">
        <v>1</v>
      </c>
      <c r="C16" s="6" t="s">
        <v>239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240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241</v>
      </c>
      <c r="D18" s="7">
        <v>0.4</v>
      </c>
      <c r="E18" s="8">
        <v>7000</v>
      </c>
    </row>
    <row r="21" ht="47.25" customHeight="1" spans="2:5">
      <c r="B21" s="1" t="s">
        <v>242</v>
      </c>
      <c r="C21" s="1"/>
      <c r="D21" s="1"/>
      <c r="E21" s="1"/>
    </row>
    <row r="22" ht="21" spans="2:2">
      <c r="B22" s="2"/>
    </row>
    <row r="23" ht="27.75" customHeight="1" spans="2:5">
      <c r="B23" s="3" t="s">
        <v>226</v>
      </c>
      <c r="C23" s="4" t="s">
        <v>243</v>
      </c>
      <c r="D23" s="4" t="s">
        <v>228</v>
      </c>
      <c r="E23" s="4" t="s">
        <v>229</v>
      </c>
    </row>
    <row r="24" ht="29.25" customHeight="1" spans="2:5">
      <c r="B24" s="5">
        <v>1</v>
      </c>
      <c r="C24" s="6" t="s">
        <v>244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245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246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247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248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249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250</v>
      </c>
      <c r="D30" s="7">
        <v>0.45</v>
      </c>
      <c r="E30" s="8">
        <v>15160</v>
      </c>
    </row>
    <row r="35" ht="57" customHeight="1" spans="2:5">
      <c r="B35" s="9" t="s">
        <v>251</v>
      </c>
      <c r="C35" s="9"/>
      <c r="D35" s="9"/>
      <c r="E35" s="9"/>
    </row>
    <row r="36" ht="14.25"/>
    <row r="37" ht="21.75" customHeight="1" spans="2:5">
      <c r="B37" s="3" t="s">
        <v>226</v>
      </c>
      <c r="C37" s="4" t="s">
        <v>252</v>
      </c>
      <c r="D37" s="4" t="s">
        <v>253</v>
      </c>
      <c r="E37" s="4" t="s">
        <v>229</v>
      </c>
    </row>
    <row r="38" ht="21.75" customHeight="1" spans="2:5">
      <c r="B38" s="5">
        <v>1</v>
      </c>
      <c r="C38" s="6" t="s">
        <v>244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245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246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247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248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249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250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B6" sqref="B6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112505.87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112505.87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112505.87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'（居民）工资表-10月'!E23</f>
        <v>112505.87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112505.87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112505.87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112505.87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4857.39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19142.61</v>
      </c>
      <c r="AE4" s="96">
        <f>ROUND(MAX((AD4)*{0.03;0.1;0.2;0.25;0.3;0.35;0.45}-{0;2520;16920;31920;52920;85920;181920},0),2)</f>
        <v>574.28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46800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5297.92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1502.08</v>
      </c>
      <c r="AE5" s="96">
        <f>ROUND(MAX((AD5)*{0.03;0.1;0.2;0.25;0.3;0.35;0.45}-{0;2520;16920;31920;52920;85920;181920},0),2)</f>
        <v>45.06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7603.94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192876.06</v>
      </c>
      <c r="AE6" s="96">
        <f>ROUND(MAX((AD6)*{0.03;0.1;0.2;0.25;0.3;0.35;0.45}-{0;2520;16920;31920;52920;85920;181920},0),2)</f>
        <v>21655.21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71000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4221.68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26778.32</v>
      </c>
      <c r="AE7" s="96">
        <f>ROUND(MAX((AD7)*{0.03;0.1;0.2;0.25;0.3;0.35;0.45}-{0;2520;16920;31920;52920;85920;181920},0),2)</f>
        <v>803.35</v>
      </c>
      <c r="AF7" s="97">
        <f>IFERROR(VLOOKUP(E:E,'（居民）工资表-7月'!E:AF,28,0)+VLOOKUP(E:E,'（居民）工资表-7月'!E:AG,29,0),0)</f>
        <v>519.18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40824</v>
      </c>
      <c r="AE8" s="96">
        <f>ROUND(MAX((AD8)*{0.03;0.1;0.2;0.25;0.3;0.35;0.45}-{0;2520;16920;31920;52920;85920;181920},0),2)</f>
        <v>1562.4</v>
      </c>
      <c r="AF8" s="97">
        <f>IFERROR(VLOOKUP(E:E,'（居民）工资表-7月'!E:AF,28,0)+VLOOKUP(E:E,'（居民）工资表-7月'!E:AG,29,0),0)</f>
        <v>1052.88</v>
      </c>
      <c r="AG8" s="97">
        <f t="shared" si="3"/>
        <v>509.52</v>
      </c>
      <c r="AH8" s="107">
        <f t="shared" si="4"/>
        <v>10218.48</v>
      </c>
      <c r="AI8" s="108"/>
      <c r="AJ8" s="107">
        <f t="shared" si="5"/>
        <v>10218.48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4237.89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7762.11</v>
      </c>
      <c r="AE9" s="96">
        <f>ROUND(MAX((AD9)*{0.03;0.1;0.2;0.25;0.3;0.35;0.45}-{0;2520;16920;31920;52920;85920;181920},0),2)</f>
        <v>232.86</v>
      </c>
      <c r="AF9" s="97">
        <f>IFERROR(VLOOKUP(E:E,'（居民）工资表-7月'!E:AF,28,0)+VLOOKUP(E:E,'（居民）工资表-7月'!E:AG,29,0),0)</f>
        <v>203.67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36121.85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5080.39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-8958.54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69500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4472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25028</v>
      </c>
      <c r="AE11" s="96">
        <f>ROUND(MAX((AD11)*{0.03;0.1;0.2;0.25;0.3;0.35;0.45}-{0;2520;16920;31920;52920;85920;181920},0),2)</f>
        <v>750.84</v>
      </c>
      <c r="AF11" s="97">
        <f>IFERROR(VLOOKUP(E:E,'（居民）工资表-7月'!E:AF,28,0)+VLOOKUP(E:E,'（居民）工资表-7月'!E:AG,29,0),0)</f>
        <v>647.61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57500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11324</v>
      </c>
      <c r="AE12" s="96">
        <f>ROUND(MAX((AD12)*{0.03;0.1;0.2;0.25;0.3;0.35;0.45}-{0;2520;16920;31920;52920;85920;181920},0),2)</f>
        <v>339.72</v>
      </c>
      <c r="AF12" s="97">
        <f>IFERROR(VLOOKUP(E:E,'（居民）工资表-7月'!E:AF,28,0)+VLOOKUP(E:E,'（居民）工资表-7月'!E:AG,29,0),0)</f>
        <v>287.88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59608.7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6176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13432.7</v>
      </c>
      <c r="AE13" s="96">
        <f>ROUND(MAX((AD13)*{0.03;0.1;0.2;0.25;0.3;0.35;0.45}-{0;2520;16920;31920;52920;85920;181920},0),2)</f>
        <v>402.98</v>
      </c>
      <c r="AF13" s="97">
        <f>IFERROR(VLOOKUP(E:E,'（居民）工资表-7月'!E:AF,28,0)+VLOOKUP(E:E,'（居民）工资表-7月'!E:AG,29,0),0)</f>
        <v>336.14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55572.73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11659.73</v>
      </c>
      <c r="AE14" s="96">
        <f>ROUND(MAX((AD14)*{0.03;0.1;0.2;0.25;0.3;0.35;0.45}-{0;2520;16920;31920;52920;85920;181920},0),2)</f>
        <v>349.79</v>
      </c>
      <c r="AF14" s="97">
        <f>IFERROR(VLOOKUP(E:E,'（居民）工资表-7月'!E:AF,28,0)+VLOOKUP(E:E,'（居民）工资表-7月'!E:AG,29,0),0)</f>
        <v>320.61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48042.83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4876.57</v>
      </c>
      <c r="AE15" s="96">
        <f>ROUND(MAX((AD15)*{0.03;0.1;0.2;0.25;0.3;0.35;0.45}-{0;2520;16920;31920;52920;85920;181920},0),2)</f>
        <v>146.3</v>
      </c>
      <c r="AF15" s="97">
        <f>IFERROR(VLOOKUP(E:E,'（居民）工资表-7月'!E:AF,28,0)+VLOOKUP(E:E,'（居民）工资表-7月'!E:AG,29,0),0)</f>
        <v>151.6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3800</v>
      </c>
      <c r="AE16" s="96">
        <f>ROUND(MAX((AD16)*{0.03;0.1;0.2;0.25;0.3;0.35;0.45}-{0;2520;16920;31920;52920;85920;181920},0),2)</f>
        <v>114</v>
      </c>
      <c r="AF16" s="97">
        <f>IFERROR(VLOOKUP(E:E,'（居民）工资表-7月'!E:AF,28,0)+VLOOKUP(E:E,'（居民）工资表-7月'!E:AG,29,0),0)</f>
        <v>99.75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67556.93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4749.39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27807.54</v>
      </c>
      <c r="AE17" s="96">
        <f>ROUND(MAX((AD17)*{0.03;0.1;0.2;0.25;0.3;0.35;0.45}-{0;2520;16920;31920;52920;85920;181920},0),2)</f>
        <v>834.23</v>
      </c>
      <c r="AF17" s="97">
        <f>IFERROR(VLOOKUP(E:E,'（居民）工资表-7月'!E:AF,28,0)+VLOOKUP(E:E,'（居民）工资表-7月'!E:AG,29,0),0)</f>
        <v>700.06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1031533.34</v>
      </c>
      <c r="T20" s="74">
        <f t="shared" si="10"/>
        <v>580000</v>
      </c>
      <c r="U20" s="74">
        <f t="shared" si="10"/>
        <v>73643.28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377890.06</v>
      </c>
      <c r="AE20" s="74">
        <f t="shared" si="10"/>
        <v>27812.07</v>
      </c>
      <c r="AF20" s="74">
        <f t="shared" si="10"/>
        <v>19505.36</v>
      </c>
      <c r="AG20" s="74">
        <f t="shared" si="10"/>
        <v>8312.01</v>
      </c>
      <c r="AH20" s="74">
        <f t="shared" si="10"/>
        <v>118711.87</v>
      </c>
      <c r="AI20" s="74">
        <f t="shared" si="10"/>
        <v>0</v>
      </c>
      <c r="AJ20" s="74">
        <f t="shared" si="10"/>
        <v>118711.87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118711.87</v>
      </c>
      <c r="C25" s="48">
        <f>AG20</f>
        <v>8312.01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5478.42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21521.58</v>
      </c>
      <c r="AE4" s="96">
        <f>ROUND(MAX((AD4)*{0.03;0.1;0.2;0.25;0.3;0.35;0.45}-{0;2520;16920;31920;52920;85920;181920},0),2)</f>
        <v>645.65</v>
      </c>
      <c r="AF4" s="97">
        <f>IFERROR(VLOOKUP(E:E,'（居民）工资表-8月'!E:AF,28,0)+VLOOKUP(E:E,'（居民）工资表-8月'!E:AG,29,0),0)</f>
        <v>574.28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52900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5960.16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1939.84</v>
      </c>
      <c r="AE5" s="96">
        <f>ROUND(MAX((AD5)*{0.03;0.1;0.2;0.25;0.3;0.35;0.45}-{0;2520;16920;31920;52920;85920;181920},0),2)</f>
        <v>58.2</v>
      </c>
      <c r="AF5" s="97">
        <f>IFERROR(VLOOKUP(E:E,'（居民）工资表-8月'!E:AF,28,0)+VLOOKUP(E:E,'（居民）工资表-8月'!E:AG,29,0),0)</f>
        <v>45.06</v>
      </c>
      <c r="AG5" s="97">
        <f t="shared" ref="AG5:AG19" si="3">AE5-AF5</f>
        <v>13.14</v>
      </c>
      <c r="AH5" s="107">
        <f t="shared" ref="AH5:AH19" si="4">ROUND(IF((L5-Q5-AG5)&lt;0,0,(L5-Q5-AG5)),2)</f>
        <v>5424.62</v>
      </c>
      <c r="AI5" s="108"/>
      <c r="AJ5" s="107">
        <f t="shared" ref="AJ5:AJ19" si="5">AH5+AI5</f>
        <v>5424.62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270540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8581.26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216958.74</v>
      </c>
      <c r="AE6" s="96">
        <f>ROUND(MAX((AD6)*{0.03;0.1;0.2;0.25;0.3;0.35;0.45}-{0;2520;16920;31920;52920;85920;181920},0),2)</f>
        <v>26471.75</v>
      </c>
      <c r="AF6" s="97">
        <f>IFERROR(VLOOKUP(E:E,'（居民）工资表-8月'!E:AF,28,0)+VLOOKUP(E:E,'（居民）工资表-8月'!E:AG,29,0),0)</f>
        <v>21655.21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80000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4749.39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30250.61</v>
      </c>
      <c r="AE7" s="96">
        <f>ROUND(MAX((AD7)*{0.03;0.1;0.2;0.25;0.3;0.35;0.45}-{0;2520;16920;31920;52920;85920;181920},0),2)</f>
        <v>907.52</v>
      </c>
      <c r="AF7" s="97">
        <f>IFERROR(VLOOKUP(E:E,'（居民）工资表-8月'!E:AF,28,0)+VLOOKUP(E:E,'（居民）工资表-8月'!E:AG,29,0),0)</f>
        <v>803.35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97500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6948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45552</v>
      </c>
      <c r="AE8" s="96">
        <f>ROUND(MAX((AD8)*{0.03;0.1;0.2;0.25;0.3;0.35;0.45}-{0;2520;16920;31920;52920;85920;181920},0),2)</f>
        <v>2035.2</v>
      </c>
      <c r="AF8" s="97">
        <f>IFERROR(VLOOKUP(E:E,'（居民）工资表-8月'!E:AF,28,0)+VLOOKUP(E:E,'（居民）工资表-8月'!E:AG,29,0),0)</f>
        <v>1562.4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4764.69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8735.31</v>
      </c>
      <c r="AE9" s="96">
        <f>ROUND(MAX((AD9)*{0.03;0.1;0.2;0.25;0.3;0.35;0.45}-{0;2520;16920;31920;52920;85920;181920},0),2)</f>
        <v>262.06</v>
      </c>
      <c r="AF9" s="97">
        <f>IFERROR(VLOOKUP(E:E,'（居民）工资表-8月'!E:AF,28,0)+VLOOKUP(E:E,'（居民）工资表-8月'!E:AG,29,0),0)</f>
        <v>232.86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40569.82</v>
      </c>
      <c r="T10" s="91">
        <f>5000+IFERROR(VLOOKUP($E:$E,'（居民）工资表-8月'!$E:$T,16,0),0)</f>
        <v>45000</v>
      </c>
      <c r="U10" s="91">
        <f>Q10+IFERROR(VLOOKUP($E:$E,'（居民）工资表-8月'!$E:$U,17,0),0)</f>
        <v>5744.76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-10174.94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78500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5031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28469</v>
      </c>
      <c r="AE11" s="96">
        <f>ROUND(MAX((AD11)*{0.03;0.1;0.2;0.25;0.3;0.35;0.45}-{0;2520;16920;31920;52920;85920;181920},0),2)</f>
        <v>854.07</v>
      </c>
      <c r="AF11" s="97">
        <f>IFERROR(VLOOKUP(E:E,'（居民）工资表-8月'!E:AF,28,0)+VLOOKUP(E:E,'（居民）工资表-8月'!E:AG,29,0),0)</f>
        <v>750.84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65000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6948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13052</v>
      </c>
      <c r="AE12" s="96">
        <f>ROUND(MAX((AD12)*{0.03;0.1;0.2;0.25;0.3;0.35;0.45}-{0;2520;16920;31920;52920;85920;181920},0),2)</f>
        <v>391.56</v>
      </c>
      <c r="AF12" s="97">
        <f>IFERROR(VLOOKUP(E:E,'（居民）工资表-8月'!E:AF,28,0)+VLOOKUP(E:E,'（居民）工资表-8月'!E:AG,29,0),0)</f>
        <v>339.72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67608.7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6948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15660.7</v>
      </c>
      <c r="AE13" s="96">
        <f>ROUND(MAX((AD13)*{0.03;0.1;0.2;0.25;0.3;0.35;0.45}-{0;2520;16920;31920;52920;85920;181920},0),2)</f>
        <v>469.82</v>
      </c>
      <c r="AF13" s="97">
        <f>IFERROR(VLOOKUP(E:E,'（居民）工资表-8月'!E:AF,28,0)+VLOOKUP(E:E,'（居民）工资表-8月'!E:AG,29,0),0)</f>
        <v>402.98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54000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4725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4275</v>
      </c>
      <c r="AE14" s="96">
        <f>ROUND(MAX((AD14)*{0.03;0.1;0.2;0.25;0.3;0.35;0.45}-{0;2520;16920;31920;52920;85920;181920},0),2)</f>
        <v>128.25</v>
      </c>
      <c r="AF14" s="97">
        <f>IFERROR(VLOOKUP(E:E,'（居民）工资表-8月'!E:AF,28,0)+VLOOKUP(E:E,'（居民）工资表-8月'!E:AG,29,0),0)</f>
        <v>114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77556.93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5277.1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32279.83</v>
      </c>
      <c r="AE15" s="96">
        <f>ROUND(MAX((AD15)*{0.03;0.1;0.2;0.25;0.3;0.35;0.45}-{0;2520;16920;31920;52920;85920;181920},0),2)</f>
        <v>968.39</v>
      </c>
      <c r="AF15" s="97">
        <f>IFERROR(VLOOKUP(E:E,'（居民）工资表-8月'!E:AF,28,0)+VLOOKUP(E:E,'（居民）工资表-8月'!E:AG,29,0),0)</f>
        <v>834.23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1043025.75</v>
      </c>
      <c r="T18" s="74">
        <f t="shared" si="10"/>
        <v>560000</v>
      </c>
      <c r="U18" s="74">
        <f t="shared" si="10"/>
        <v>74471.2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408554.55</v>
      </c>
      <c r="AE18" s="74">
        <f t="shared" si="10"/>
        <v>33193.52</v>
      </c>
      <c r="AF18" s="74">
        <f t="shared" si="10"/>
        <v>27314.93</v>
      </c>
      <c r="AG18" s="74">
        <f t="shared" si="10"/>
        <v>5878.59</v>
      </c>
      <c r="AH18" s="74">
        <f t="shared" si="10"/>
        <v>108369.63</v>
      </c>
      <c r="AI18" s="74">
        <f t="shared" si="10"/>
        <v>0</v>
      </c>
      <c r="AJ18" s="74">
        <f t="shared" si="10"/>
        <v>108369.63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108369.63</v>
      </c>
      <c r="C23" s="48">
        <f>AG18</f>
        <v>5878.59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10" activePane="bottomRight" state="frozen"/>
      <selection/>
      <selection pane="topRight"/>
      <selection pane="bottomLeft"/>
      <selection pane="bottomRight" activeCell="G22" sqref="G22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6099.45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-99.45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645.65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59000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6622.4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2377.6</v>
      </c>
      <c r="AE5" s="96">
        <f>ROUND(MAX((AD5)*{0.03;0.1;0.2;0.25;0.3;0.35;0.45}-{0;2520;16920;31920;52920;85920;181920},0),2)</f>
        <v>71.33</v>
      </c>
      <c r="AF5" s="97">
        <f>IFERROR(VLOOKUP(E:E,'（居民）工资表-9月'!E:AF,28,0)+VLOOKUP(E:E,'（居民）工资表-9月'!E:AG,29,0),0)</f>
        <v>58.2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300600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9544.58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241055.42</v>
      </c>
      <c r="AE6" s="96">
        <f>ROUND(MAX((AD6)*{0.03;0.1;0.2;0.25;0.3;0.35;0.45}-{0;2520;16920;31920;52920;85920;181920},0),2)</f>
        <v>31291.08</v>
      </c>
      <c r="AF6" s="97">
        <f>IFERROR(VLOOKUP(E:E,'（居民）工资表-9月'!E:AF,28,0)+VLOOKUP(E:E,'（居民）工资表-9月'!E:AG,29,0),0)</f>
        <v>26471.75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89000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5522.29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33477.71</v>
      </c>
      <c r="AE7" s="96">
        <f>ROUND(MAX((AD7)*{0.03;0.1;0.2;0.25;0.3;0.35;0.45}-{0;2520;16920;31920;52920;85920;181920},0),2)</f>
        <v>1004.33</v>
      </c>
      <c r="AF7" s="97">
        <f>IFERROR(VLOOKUP(E:E,'（居民）工资表-9月'!E:AF,28,0)+VLOOKUP(E:E,'（居民）工资表-9月'!E:AG,29,0),0)</f>
        <v>907.52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108000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7960.24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50039.76</v>
      </c>
      <c r="AE8" s="96">
        <f>ROUND(MAX((AD8)*{0.03;0.1;0.2;0.25;0.3;0.35;0.45}-{0;2520;16920;31920;52920;85920;181920},0),2)</f>
        <v>2483.98</v>
      </c>
      <c r="AF8" s="97">
        <f>IFERROR(VLOOKUP(E:E,'（居民）工资表-9月'!E:AF,28,0)+VLOOKUP(E:E,'（居民）工资表-9月'!E:AG,29,0),0)</f>
        <v>2035.2</v>
      </c>
      <c r="AG8" s="97">
        <f t="shared" si="3"/>
        <v>448.78</v>
      </c>
      <c r="AH8" s="107">
        <f t="shared" si="4"/>
        <v>9038.98</v>
      </c>
      <c r="AI8" s="108"/>
      <c r="AJ8" s="107">
        <f t="shared" si="5"/>
        <v>9038.98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5306.91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9693.09</v>
      </c>
      <c r="AE9" s="96">
        <f>ROUND(MAX((AD9)*{0.03;0.1;0.2;0.25;0.3;0.35;0.45}-{0;2520;16920;31920;52920;85920;181920},0),2)</f>
        <v>290.79</v>
      </c>
      <c r="AF9" s="97">
        <f>IFERROR(VLOOKUP(E:E,'（居民）工资表-9月'!E:AF,28,0)+VLOOKUP(E:E,'（居民）工资表-9月'!E:AG,29,0),0)</f>
        <v>262.06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45017.79</v>
      </c>
      <c r="T10" s="91">
        <f>5000+IFERROR(VLOOKUP($E:$E,'（居民）工资表-9月'!$E:$T,16,0),0)</f>
        <v>50000</v>
      </c>
      <c r="U10" s="91">
        <f>Q10+IFERROR(VLOOKUP($E:$E,'（居民）工资表-9月'!$E:$U,17,0),0)</f>
        <v>6409.13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-11391.34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207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87500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5830.24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31669.76</v>
      </c>
      <c r="AE11" s="96">
        <f>ROUND(MAX((AD11)*{0.03;0.1;0.2;0.25;0.3;0.35;0.45}-{0;2520;16920;31920;52920;85920;181920},0),2)</f>
        <v>950.09</v>
      </c>
      <c r="AF11" s="97">
        <f>IFERROR(VLOOKUP(E:E,'（居民）工资表-9月'!E:AF,28,0)+VLOOKUP(E:E,'（居民）工资表-9月'!E:AG,29,0),0)</f>
        <v>854.07</v>
      </c>
      <c r="AG11" s="97">
        <f t="shared" ref="AG11:AG19" si="13">IF((AE11-AF11)&lt;0,0,AE11-AF11)</f>
        <v>96.02</v>
      </c>
      <c r="AH11" s="107">
        <f t="shared" ref="AH11:AH19" si="14">ROUND(IF((L11-Q11-AG11)&lt;0,0,(L11-Q11-AG11)),2)</f>
        <v>8104.74</v>
      </c>
      <c r="AI11" s="108"/>
      <c r="AJ11" s="107">
        <f t="shared" ref="AJ11:AJ19" si="15">AH11+AI11</f>
        <v>8104.74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72500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7960.24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14539.76</v>
      </c>
      <c r="AE12" s="96">
        <f>ROUND(MAX((AD12)*{0.03;0.1;0.2;0.25;0.3;0.35;0.45}-{0;2520;16920;31920;52920;85920;181920},0),2)</f>
        <v>436.19</v>
      </c>
      <c r="AF12" s="97">
        <f>IFERROR(VLOOKUP(E:E,'（居民）工资表-9月'!E:AF,28,0)+VLOOKUP(E:E,'（居民）工资表-9月'!E:AG,29,0),0)</f>
        <v>391.56</v>
      </c>
      <c r="AG12" s="97">
        <f t="shared" si="13"/>
        <v>44.6299999999999</v>
      </c>
      <c r="AH12" s="107">
        <f t="shared" si="14"/>
        <v>6443.13</v>
      </c>
      <c r="AI12" s="108"/>
      <c r="AJ12" s="107">
        <f t="shared" si="15"/>
        <v>6443.13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75608.7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7969.94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17638.76</v>
      </c>
      <c r="AE13" s="96">
        <f>ROUND(MAX((AD13)*{0.03;0.1;0.2;0.25;0.3;0.35;0.45}-{0;2520;16920;31920;52920;85920;181920},0),2)</f>
        <v>529.16</v>
      </c>
      <c r="AF13" s="97">
        <f>IFERROR(VLOOKUP(E:E,'（居民）工资表-9月'!E:AF,28,0)+VLOOKUP(E:E,'（居民）工资表-9月'!E:AG,29,0),0)</f>
        <v>469.82</v>
      </c>
      <c r="AG13" s="97">
        <f t="shared" si="13"/>
        <v>59.3399999999999</v>
      </c>
      <c r="AH13" s="107">
        <f t="shared" si="14"/>
        <v>6918.72</v>
      </c>
      <c r="AI13" s="108"/>
      <c r="AJ13" s="107">
        <f t="shared" si="15"/>
        <v>6918.72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60000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5490.24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4509.76</v>
      </c>
      <c r="AE14" s="96">
        <f>ROUND(MAX((AD14)*{0.03;0.1;0.2;0.25;0.3;0.35;0.45}-{0;2520;16920;31920;52920;85920;181920},0),2)</f>
        <v>135.29</v>
      </c>
      <c r="AF14" s="97">
        <f>IFERROR(VLOOKUP(E:E,'（居民）工资表-9月'!E:AF,28,0)+VLOOKUP(E:E,'（居民）工资表-9月'!E:AG,29,0),0)</f>
        <v>128.25</v>
      </c>
      <c r="AG14" s="97">
        <f t="shared" si="13"/>
        <v>7.03999999999999</v>
      </c>
      <c r="AH14" s="107">
        <f t="shared" si="14"/>
        <v>5227.72</v>
      </c>
      <c r="AI14" s="108"/>
      <c r="AJ14" s="107">
        <f t="shared" si="15"/>
        <v>5227.72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87556.93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6050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36506.93</v>
      </c>
      <c r="AE15" s="96">
        <f>ROUND(MAX((AD15)*{0.03;0.1;0.2;0.25;0.3;0.35;0.45}-{0;2520;16920;31920;52920;85920;181920},0),2)</f>
        <v>1130.69</v>
      </c>
      <c r="AF15" s="97">
        <f>IFERROR(VLOOKUP(E:E,'（居民）工资表-9月'!E:AF,28,0)+VLOOKUP(E:E,'（居民）工资表-9月'!E:AG,29,0),0)</f>
        <v>968.39</v>
      </c>
      <c r="AG15" s="97">
        <f t="shared" si="13"/>
        <v>162.3</v>
      </c>
      <c r="AH15" s="107">
        <f t="shared" si="14"/>
        <v>9064.8</v>
      </c>
      <c r="AI15" s="108"/>
      <c r="AJ15" s="107">
        <f t="shared" si="15"/>
        <v>9064.8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1165694.07</v>
      </c>
      <c r="T18" s="74">
        <f t="shared" si="20"/>
        <v>625000</v>
      </c>
      <c r="U18" s="74">
        <f t="shared" si="20"/>
        <v>84633.65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432060.42</v>
      </c>
      <c r="AE18" s="74">
        <f t="shared" si="20"/>
        <v>38384.21</v>
      </c>
      <c r="AF18" s="74">
        <f t="shared" si="20"/>
        <v>33193.52</v>
      </c>
      <c r="AG18" s="74">
        <f t="shared" si="20"/>
        <v>5836.34</v>
      </c>
      <c r="AH18" s="74">
        <f t="shared" si="20"/>
        <v>106669.53</v>
      </c>
      <c r="AI18" s="74">
        <f t="shared" si="20"/>
        <v>0</v>
      </c>
      <c r="AJ18" s="74">
        <f t="shared" si="20"/>
        <v>106669.53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106669.53</v>
      </c>
      <c r="C23" s="48">
        <f>AG18</f>
        <v>5836.34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6687.75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26312.25</v>
      </c>
      <c r="AE4" s="96">
        <f>ROUND(MAX((AD4)*{0.03;0.1;0.2;0.25;0.3;0.35;0.45}-{0;2520;16920;31920;52920;85920;181920},0),2)</f>
        <v>789.37</v>
      </c>
      <c r="AF4" s="97">
        <f>IFERROR(VLOOKUP(E:E,'（居民）工资表-10月'!E:AF,28,0)+VLOOKUP(E:E,'（居民）工资表-10月'!E:AG,29,0),0)</f>
        <v>645.65</v>
      </c>
      <c r="AG4" s="97">
        <f>IF((AE4-AF4)&lt;0,0,AE4-AF4)</f>
        <v>143.72</v>
      </c>
      <c r="AH4" s="107">
        <f t="shared" ref="AH4:AH12" si="3">ROUND(IF((L4-Q4-AG4)&lt;0,0,(L4-Q4-AG4)),2)</f>
        <v>7267.98</v>
      </c>
      <c r="AI4" s="108"/>
      <c r="AJ4" s="107">
        <f t="shared" ref="AJ4:AJ12" si="4">AH4+AI4</f>
        <v>7267.98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64700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7278.2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2421.8</v>
      </c>
      <c r="AE5" s="96">
        <f>ROUND(MAX((AD5)*{0.03;0.1;0.2;0.25;0.3;0.35;0.45}-{0;2520;16920;31920;52920;85920;181920},0),2)</f>
        <v>72.65</v>
      </c>
      <c r="AF5" s="97">
        <f>IFERROR(VLOOKUP(E:E,'（居民）工资表-10月'!E:AF,28,0)+VLOOKUP(E:E,'（居民）工资表-10月'!E:AG,29,0),0)</f>
        <v>71.33</v>
      </c>
      <c r="AG5" s="97">
        <f t="shared" ref="AG5:AG12" si="9">IF((AE5-AF5)&lt;0,0,AE5-AF5)</f>
        <v>1.32000000000001</v>
      </c>
      <c r="AH5" s="107">
        <f t="shared" si="3"/>
        <v>5042.88</v>
      </c>
      <c r="AI5" s="108"/>
      <c r="AJ5" s="107">
        <f t="shared" si="4"/>
        <v>5042.88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331160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10493.13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265666.87</v>
      </c>
      <c r="AE6" s="96">
        <f>ROUND(MAX((AD6)*{0.03;0.1;0.2;0.25;0.3;0.35;0.45}-{0;2520;16920;31920;52920;85920;181920},0),2)</f>
        <v>36213.37</v>
      </c>
      <c r="AF6" s="97">
        <f>IFERROR(VLOOKUP(E:E,'（居民）工资表-10月'!E:AF,28,0)+VLOOKUP(E:E,'（居民）工资表-10月'!E:AG,29,0),0)</f>
        <v>31291.08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97000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6051.42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35948.58</v>
      </c>
      <c r="AE7" s="96">
        <f>ROUND(MAX((AD7)*{0.03;0.1;0.2;0.25;0.3;0.35;0.45}-{0;2520;16920;31920;52920;85920;181920},0),2)</f>
        <v>1078.46</v>
      </c>
      <c r="AF7" s="97">
        <f>IFERROR(VLOOKUP(E:E,'（居民）工资表-10月'!E:AF,28,0)+VLOOKUP(E:E,'（居民）工资表-10月'!E:AG,29,0),0)</f>
        <v>1004.33</v>
      </c>
      <c r="AG7" s="97">
        <f t="shared" si="9"/>
        <v>74.13</v>
      </c>
      <c r="AH7" s="107">
        <f t="shared" si="3"/>
        <v>7396.74</v>
      </c>
      <c r="AI7" s="108"/>
      <c r="AJ7" s="107">
        <f t="shared" si="4"/>
        <v>7396.74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118500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9076.24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54423.76</v>
      </c>
      <c r="AE8" s="96">
        <f>ROUND(MAX((AD8)*{0.03;0.1;0.2;0.25;0.3;0.35;0.45}-{0;2520;16920;31920;52920;85920;181920},0),2)</f>
        <v>2922.38</v>
      </c>
      <c r="AF8" s="97">
        <f>IFERROR(VLOOKUP(E:E,'（居民）工资表-10月'!E:AF,28,0)+VLOOKUP(E:E,'（居民）工资表-10月'!E:AG,29,0),0)</f>
        <v>2483.98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5650.44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10849.56</v>
      </c>
      <c r="AE9" s="96">
        <f>ROUND(MAX((AD9)*{0.03;0.1;0.2;0.25;0.3;0.35;0.45}-{0;2520;16920;31920;52920;85920;181920},0),2)</f>
        <v>325.49</v>
      </c>
      <c r="AF9" s="97">
        <f>IFERROR(VLOOKUP(E:E,'（居民）工资表-10月'!E:AF,28,0)+VLOOKUP(E:E,'（居民）工资表-10月'!E:AG,29,0),0)</f>
        <v>290.79</v>
      </c>
      <c r="AG9" s="97">
        <f t="shared" si="9"/>
        <v>34.7</v>
      </c>
      <c r="AH9" s="107">
        <f t="shared" si="3"/>
        <v>6121.77</v>
      </c>
      <c r="AI9" s="108"/>
      <c r="AJ9" s="107">
        <f t="shared" si="4"/>
        <v>6121.77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38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5500</v>
      </c>
      <c r="T10" s="91">
        <f>5000+IFERROR(VLOOKUP($E:$E,'（居民）工资表-10月'!$E:$T,16,0),0)</f>
        <v>5000</v>
      </c>
      <c r="U10" s="91">
        <f>Q10+IFERROR(VLOOKUP($E:$E,'（居民）工资表-10月'!$E:$U,17,0),0)</f>
        <v>542.39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-42.39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49616.59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7002.13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-12385.54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96000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6397.54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34602.46</v>
      </c>
      <c r="AE12" s="96">
        <f>ROUND(MAX((AD12)*{0.03;0.1;0.2;0.25;0.3;0.35;0.45}-{0;2520;16920;31920;52920;85920;181920},0),2)</f>
        <v>1038.07</v>
      </c>
      <c r="AF12" s="97">
        <f>IFERROR(VLOOKUP(E:E,'（居民）工资表-10月'!E:AF,28,0)+VLOOKUP(E:E,'（居民）工资表-10月'!E:AG,29,0),0)</f>
        <v>950.09</v>
      </c>
      <c r="AG12" s="97">
        <f t="shared" ref="AG12:AG20" si="13">IF((AE12-AF12)&lt;0,0,AE12-AF12)</f>
        <v>87.9799999999999</v>
      </c>
      <c r="AH12" s="107">
        <f t="shared" ref="AH12:AH20" si="14">ROUND(IF((L12-Q12-AG12)&lt;0,0,(L12-Q12-AG12)),2)</f>
        <v>7844.72</v>
      </c>
      <c r="AI12" s="108"/>
      <c r="AJ12" s="107">
        <f t="shared" ref="AJ12:AJ20" si="15">AH12+AI12</f>
        <v>7844.72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79500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9076.24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15423.76</v>
      </c>
      <c r="AE13" s="96">
        <f>ROUND(MAX((AD13)*{0.03;0.1;0.2;0.25;0.3;0.35;0.45}-{0;2520;16920;31920;52920;85920;181920},0),2)</f>
        <v>462.71</v>
      </c>
      <c r="AF13" s="97">
        <f>IFERROR(VLOOKUP(E:E,'（居民）工资表-10月'!E:AF,28,0)+VLOOKUP(E:E,'（居民）工资表-10月'!E:AG,29,0),0)</f>
        <v>436.19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82608.7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9085.94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18522.76</v>
      </c>
      <c r="AE14" s="96">
        <f>ROUND(MAX((AD14)*{0.03;0.1;0.2;0.25;0.3;0.35;0.45}-{0;2520;16920;31920;52920;85920;181920},0),2)</f>
        <v>555.68</v>
      </c>
      <c r="AF14" s="97">
        <f>IFERROR(VLOOKUP(E:E,'（居民）工资表-10月'!E:AF,28,0)+VLOOKUP(E:E,'（居民）工资表-10月'!E:AG,29,0),0)</f>
        <v>529.16</v>
      </c>
      <c r="AG14" s="97">
        <f t="shared" si="13"/>
        <v>26.52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7000</v>
      </c>
      <c r="T15" s="91">
        <f>5000+IFERROR(VLOOKUP($E:$E,'（居民）工资表-10月'!$E:$T,16,0),0)</f>
        <v>5000</v>
      </c>
      <c r="U15" s="91">
        <f>Q15+IFERROR(VLOOKUP($E:$E,'（居民）工资表-10月'!$E:$U,17,0),0)</f>
        <v>567.3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1432.7</v>
      </c>
      <c r="AE15" s="96">
        <f>ROUND(MAX((AD15)*{0.03;0.1;0.2;0.25;0.3;0.35;0.45}-{0;2520;16920;31920;52920;85920;181920},0),2)</f>
        <v>42.98</v>
      </c>
      <c r="AF15" s="97">
        <f>IFERROR(VLOOKUP(E:E,'（居民）工资表-10月'!E:AF,28,0)+VLOOKUP(E:E,'（居民）工资表-10月'!E:AG,29,0),0)</f>
        <v>0</v>
      </c>
      <c r="AG15" s="97">
        <f t="shared" si="13"/>
        <v>42.98</v>
      </c>
      <c r="AH15" s="107">
        <f t="shared" si="14"/>
        <v>6389.72</v>
      </c>
      <c r="AI15" s="108"/>
      <c r="AJ15" s="107">
        <f t="shared" si="15"/>
        <v>6389.72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6060</v>
      </c>
      <c r="T16" s="91">
        <f>5000+IFERROR(VLOOKUP($E:$E,'（居民）工资表-10月'!$E:$T,16,0),0)</f>
        <v>5000</v>
      </c>
      <c r="U16" s="91">
        <f>Q16+IFERROR(VLOOKUP($E:$E,'（居民）工资表-10月'!$E:$U,17,0),0)</f>
        <v>529.13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530.87</v>
      </c>
      <c r="AE16" s="96">
        <f>ROUND(MAX((AD16)*{0.03;0.1;0.2;0.25;0.3;0.35;0.45}-{0;2520;16920;31920;52920;85920;181920},0),2)</f>
        <v>15.93</v>
      </c>
      <c r="AF16" s="97">
        <f>IFERROR(VLOOKUP(E:E,'（居民）工资表-10月'!E:AF,28,0)+VLOOKUP(E:E,'（居民）工资表-10月'!E:AG,29,0),0)</f>
        <v>0</v>
      </c>
      <c r="AG16" s="97">
        <f t="shared" si="13"/>
        <v>15.93</v>
      </c>
      <c r="AH16" s="107">
        <f t="shared" si="14"/>
        <v>5514.94</v>
      </c>
      <c r="AI16" s="108"/>
      <c r="AJ16" s="107">
        <f t="shared" si="15"/>
        <v>5514.94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6560</v>
      </c>
      <c r="T17" s="91">
        <f>5000+IFERROR(VLOOKUP($E:$E,'（居民）工资表-10月'!$E:$T,16,0),0)</f>
        <v>5000</v>
      </c>
      <c r="U17" s="91">
        <f>Q17+IFERROR(VLOOKUP($E:$E,'（居民）工资表-10月'!$E:$U,17,0),0)</f>
        <v>418.53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1141.47</v>
      </c>
      <c r="AE17" s="96">
        <f>ROUND(MAX((AD17)*{0.03;0.1;0.2;0.25;0.3;0.35;0.45}-{0;2520;16920;31920;52920;85920;181920},0),2)</f>
        <v>34.24</v>
      </c>
      <c r="AF17" s="97">
        <f>IFERROR(VLOOKUP(E:E,'（居民）工资表-10月'!E:AF,28,0)+VLOOKUP(E:E,'（居民）工资表-10月'!E:AG,29,0),0)</f>
        <v>0</v>
      </c>
      <c r="AG17" s="97">
        <f t="shared" si="13"/>
        <v>34.24</v>
      </c>
      <c r="AH17" s="107">
        <f t="shared" si="14"/>
        <v>6107.23</v>
      </c>
      <c r="AI17" s="108"/>
      <c r="AJ17" s="107">
        <f t="shared" si="15"/>
        <v>6107.23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66000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6015.24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4984.76</v>
      </c>
      <c r="AE18" s="96">
        <f>ROUND(MAX((AD18)*{0.03;0.1;0.2;0.25;0.3;0.35;0.45}-{0;2520;16920;31920;52920;85920;181920},0),2)</f>
        <v>149.54</v>
      </c>
      <c r="AF18" s="97">
        <f>IFERROR(VLOOKUP(E:E,'（居民）工资表-10月'!E:AF,28,0)+VLOOKUP(E:E,'（居民）工资表-10月'!E:AG,29,0),0)</f>
        <v>135.29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5425</v>
      </c>
      <c r="T19" s="91">
        <f>5000+IFERROR(VLOOKUP($E:$E,'（居民）工资表-10月'!$E:$T,16,0),0)</f>
        <v>5000</v>
      </c>
      <c r="U19" s="91">
        <f>Q19+IFERROR(VLOOKUP($E:$E,'（居民）工资表-10月'!$E:$U,17,0),0)</f>
        <v>542.57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-117.57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1175130.29</v>
      </c>
      <c r="T21" s="74">
        <f t="shared" si="20"/>
        <v>630000</v>
      </c>
      <c r="U21" s="74">
        <f t="shared" si="20"/>
        <v>85414.19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459716.1</v>
      </c>
      <c r="AE21" s="74">
        <f t="shared" si="20"/>
        <v>43700.87</v>
      </c>
      <c r="AF21" s="74">
        <f t="shared" si="20"/>
        <v>37837.89</v>
      </c>
      <c r="AG21" s="74">
        <f t="shared" si="20"/>
        <v>5862.98</v>
      </c>
      <c r="AH21" s="74">
        <f t="shared" si="20"/>
        <v>116342.29</v>
      </c>
      <c r="AI21" s="74">
        <f t="shared" si="20"/>
        <v>0</v>
      </c>
      <c r="AJ21" s="74">
        <f t="shared" si="20"/>
        <v>116342.29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116342.29</v>
      </c>
      <c r="C26" s="48">
        <f>AG21</f>
        <v>5862.98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2024-09-29T06:53:11Z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2052-12.1.0.18276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