
<file path=[Content_Types].xml><?xml version="1.0" encoding="utf-8"?>
<Types xmlns="http://schemas.openxmlformats.org/package/2006/content-types">
  <Default Extension="wmf" ContentType="image/x-wmf"/>
  <Default Extension="vml" ContentType="application/vnd.openxmlformats-officedocument.vmlDrawing"/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9840" tabRatio="540"/>
  </bookViews>
  <sheets>
    <sheet name="付款通知" sheetId="26" r:id="rId1"/>
    <sheet name="社保" sheetId="27" state="hidden" r:id="rId2"/>
    <sheet name="社保1" sheetId="28" r:id="rId3"/>
    <sheet name="（居民）工资表-5月" sheetId="18" state="hidden" r:id="rId4"/>
    <sheet name="（居民）工资表-6月" sheetId="19" state="hidden" r:id="rId5"/>
    <sheet name="（居民）工资表-7月" sheetId="20" r:id="rId6"/>
    <sheet name="（居民）工资表-8月" sheetId="21" state="hidden" r:id="rId7"/>
    <sheet name="（居民）工资表-9月" sheetId="22" state="hidden" r:id="rId8"/>
    <sheet name="（居民）工资表-10月" sheetId="23" state="hidden" r:id="rId9"/>
    <sheet name="（居民）工资表-11月" sheetId="24" state="hidden" r:id="rId10"/>
    <sheet name="（居民）工资表-1月" sheetId="1" state="hidden" r:id="rId11"/>
    <sheet name="（居民）工资表-2月" sheetId="15" state="hidden" r:id="rId12"/>
    <sheet name="（居民）工资表-3月" sheetId="16" state="hidden" r:id="rId13"/>
    <sheet name="（居民）工资表-4月" sheetId="17" state="hidden" r:id="rId14"/>
    <sheet name="（居民）工资表-12月" sheetId="25" state="hidden" r:id="rId15"/>
    <sheet name="Sheet1" sheetId="14" state="hidden" r:id="rId16"/>
  </sheets>
  <definedNames>
    <definedName name="_xlnm._FilterDatabase" localSheetId="3" hidden="1">'（居民）工资表-5月'!$A$3:$AT$5</definedName>
    <definedName name="_xlnm._FilterDatabase" localSheetId="4" hidden="1">'（居民）工资表-6月'!$A$3:$AT$5</definedName>
    <definedName name="_xlnm._FilterDatabase" localSheetId="5" hidden="1">'（居民）工资表-7月'!$A$3:$AT$5</definedName>
    <definedName name="_xlnm._FilterDatabase" localSheetId="6" hidden="1">'（居民）工资表-8月'!$A$3:$AT$5</definedName>
    <definedName name="_xlnm._FilterDatabase" localSheetId="7" hidden="1">'（居民）工资表-9月'!$A$3:$AT$5</definedName>
    <definedName name="_xlnm._FilterDatabase" localSheetId="8" hidden="1">'（居民）工资表-10月'!$A$3:$AT$5</definedName>
    <definedName name="_xlnm._FilterDatabase" localSheetId="9" hidden="1">'（居民）工资表-11月'!$A$3:$AT$5</definedName>
    <definedName name="_xlnm._FilterDatabase" localSheetId="10" hidden="1">'（居民）工资表-1月'!$A$3:$AT$5</definedName>
    <definedName name="_xlnm._FilterDatabase" localSheetId="11" hidden="1">'（居民）工资表-2月'!$A$3:$AT$5</definedName>
    <definedName name="_xlnm._FilterDatabase" localSheetId="12" hidden="1">'（居民）工资表-3月'!$A$3:$AT$5</definedName>
    <definedName name="_xlnm._FilterDatabase" localSheetId="13" hidden="1">'（居民）工资表-4月'!$A$3:$AT$5</definedName>
    <definedName name="_xlnm._FilterDatabase" localSheetId="14" hidden="1">'（居民）工资表-12月'!$A$3:$AT$5</definedName>
    <definedName name="_xlnm.Print_Area" localSheetId="8">'（居民）工资表-10月'!$A$1:$AT$11</definedName>
    <definedName name="_xlnm.Print_Area" localSheetId="9">'（居民）工资表-11月'!$A$1:$AT$11</definedName>
    <definedName name="_xlnm.Print_Area" localSheetId="14">'（居民）工资表-12月'!$A$1:$AT$11</definedName>
    <definedName name="_xlnm.Print_Area" localSheetId="10">'（居民）工资表-1月'!$A$1:$AT$11</definedName>
    <definedName name="_xlnm.Print_Area" localSheetId="11">'（居民）工资表-2月'!$A$1:$AT$11</definedName>
    <definedName name="_xlnm.Print_Area" localSheetId="12">'（居民）工资表-3月'!$A$1:$AT$11</definedName>
    <definedName name="_xlnm.Print_Area" localSheetId="13">'（居民）工资表-4月'!$A$1:$AT$11</definedName>
    <definedName name="_xlnm.Print_Area" localSheetId="3">'（居民）工资表-5月'!$A$1:$AT$11</definedName>
    <definedName name="_xlnm.Print_Area" localSheetId="4">'（居民）工资表-6月'!$A$1:$AT$11</definedName>
    <definedName name="_xlnm.Print_Area" localSheetId="5">'（居民）工资表-7月'!$A$1:$AT$11</definedName>
    <definedName name="_xlnm.Print_Area" localSheetId="6">'（居民）工资表-8月'!$A$1:$AT$11</definedName>
    <definedName name="_xlnm.Print_Area" localSheetId="7">'（居民）工资表-9月'!$A$1:$AT$11</definedName>
  </definedNames>
  <calcPr calcId="144525"/>
</workbook>
</file>

<file path=xl/comments1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10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11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12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2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3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4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5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6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7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8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9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sharedStrings.xml><?xml version="1.0" encoding="utf-8"?>
<sst xmlns="http://schemas.openxmlformats.org/spreadsheetml/2006/main" count="1101" uniqueCount="169">
  <si>
    <t>付款通知书</t>
  </si>
  <si>
    <t>尊敬的客户：</t>
  </si>
  <si>
    <t>服务周期：</t>
  </si>
  <si>
    <r>
      <rPr>
        <b/>
        <sz val="11"/>
        <rFont val="宋体"/>
        <charset val="134"/>
      </rPr>
      <t>根据贵公司与我公司所签订的服务协议，请贵公司在</t>
    </r>
    <r>
      <rPr>
        <b/>
        <sz val="11"/>
        <color rgb="FFFF0000"/>
        <rFont val="宋体"/>
        <charset val="134"/>
      </rPr>
      <t>2022年7月13日</t>
    </r>
    <r>
      <rPr>
        <b/>
        <sz val="11"/>
        <rFont val="宋体"/>
        <charset val="134"/>
      </rPr>
      <t>之前按照下列表格内容支付相关款项.</t>
    </r>
  </si>
  <si>
    <t>本 期 应 付 款 汇 总 结 算 明 细</t>
  </si>
  <si>
    <t>汇款信息：</t>
  </si>
  <si>
    <t>本期应付款合计（小写）：</t>
  </si>
  <si>
    <t>账户全称：北京易才博普奥管理顾问有限公司</t>
  </si>
  <si>
    <t>本期应付款合计（大写）：</t>
  </si>
  <si>
    <t>开户银行：广发银行股份有限公司北京双井支行</t>
  </si>
  <si>
    <t>本期款项合计：</t>
  </si>
  <si>
    <t>尾数调整：</t>
  </si>
  <si>
    <t>银行账号：137501516010000088</t>
  </si>
  <si>
    <t>预收款(+)：</t>
  </si>
  <si>
    <r>
      <rPr>
        <sz val="10"/>
        <color indexed="8"/>
        <rFont val="宋体"/>
        <charset val="134"/>
      </rPr>
      <t>工资保证金</t>
    </r>
    <r>
      <rPr>
        <sz val="10"/>
        <color indexed="8"/>
        <rFont val="宋体"/>
        <charset val="134"/>
      </rPr>
      <t>(+)</t>
    </r>
    <r>
      <rPr>
        <sz val="10"/>
        <color indexed="8"/>
        <rFont val="宋体"/>
        <charset val="134"/>
      </rPr>
      <t>：</t>
    </r>
  </si>
  <si>
    <t>本期减免服务费(+)：</t>
  </si>
  <si>
    <r>
      <rPr>
        <sz val="10"/>
        <color indexed="8"/>
        <rFont val="宋体"/>
        <charset val="134"/>
      </rPr>
      <t>上期预收款</t>
    </r>
    <r>
      <rPr>
        <sz val="10"/>
        <color indexed="8"/>
        <rFont val="宋体"/>
        <charset val="134"/>
      </rPr>
      <t>(-)</t>
    </r>
    <r>
      <rPr>
        <sz val="10"/>
        <color indexed="8"/>
        <rFont val="宋体"/>
        <charset val="134"/>
      </rPr>
      <t>：</t>
    </r>
  </si>
  <si>
    <r>
      <rPr>
        <sz val="10"/>
        <color indexed="8"/>
        <rFont val="宋体"/>
        <charset val="134"/>
      </rPr>
      <t>自划金额</t>
    </r>
    <r>
      <rPr>
        <sz val="10"/>
        <color indexed="8"/>
        <rFont val="宋体"/>
        <charset val="134"/>
      </rPr>
      <t>(-)</t>
    </r>
    <r>
      <rPr>
        <sz val="10"/>
        <color indexed="8"/>
        <rFont val="宋体"/>
        <charset val="134"/>
      </rPr>
      <t>：</t>
    </r>
  </si>
  <si>
    <t>hhgggggggggggggggggggggggggggggghhhhhhhhhhhhhhhhhhhhhhhhhhhhhhhhhhhhhhhhhh</t>
  </si>
  <si>
    <t>序号</t>
  </si>
  <si>
    <t>费用列项</t>
  </si>
  <si>
    <t>费用明细</t>
  </si>
  <si>
    <t>人次</t>
  </si>
  <si>
    <t>金额</t>
  </si>
  <si>
    <t>备注</t>
  </si>
  <si>
    <t>1.请您在三个工作日内核对数据明细及总金额并回复确认。如在三个工作日内未收到您的回复，我司将视为您已确认以上应付款合计金额，并同意按此金额付款。
2.上列账款敬请按照合同约定时间及时支付</t>
  </si>
  <si>
    <t>人工成本</t>
  </si>
  <si>
    <t>工资(应税工资:实发+个税)</t>
  </si>
  <si>
    <t>社   保(企业+个人)</t>
  </si>
  <si>
    <t>正常月</t>
  </si>
  <si>
    <t>公积金(企业+个人)</t>
  </si>
  <si>
    <t>小计</t>
  </si>
  <si>
    <t>人事管理费用</t>
  </si>
  <si>
    <t>服务费（含税）</t>
  </si>
  <si>
    <t>合计:</t>
  </si>
  <si>
    <t>开票金额:</t>
  </si>
  <si>
    <t>客户名称</t>
  </si>
  <si>
    <t>缴费城市</t>
  </si>
  <si>
    <t>成本中心</t>
  </si>
  <si>
    <t>员工姓名</t>
  </si>
  <si>
    <t>身份证号码</t>
  </si>
  <si>
    <t>起缴月</t>
  </si>
  <si>
    <t>服务年月</t>
  </si>
  <si>
    <t>养老保险</t>
  </si>
  <si>
    <t>医疗保险</t>
  </si>
  <si>
    <t>失业保险</t>
  </si>
  <si>
    <t>生育保险</t>
  </si>
  <si>
    <t>工伤保险</t>
  </si>
  <si>
    <t>住房公积金</t>
  </si>
  <si>
    <t>补充养老保险</t>
  </si>
  <si>
    <t>其他</t>
  </si>
  <si>
    <t>缴纳小计</t>
  </si>
  <si>
    <t>社保合计</t>
  </si>
  <si>
    <t>公积金合计</t>
  </si>
  <si>
    <t>服务费</t>
  </si>
  <si>
    <t>总计</t>
  </si>
  <si>
    <t>缴纳基数</t>
  </si>
  <si>
    <t>公司比例</t>
  </si>
  <si>
    <t>公司金额</t>
  </si>
  <si>
    <t>个人比例</t>
  </si>
  <si>
    <t>个人金额</t>
  </si>
  <si>
    <t>比例</t>
  </si>
  <si>
    <t>公司</t>
  </si>
  <si>
    <t>个人</t>
  </si>
  <si>
    <t>社保公司</t>
  </si>
  <si>
    <t>社保个人</t>
  </si>
  <si>
    <t>公积金公司</t>
  </si>
  <si>
    <t>公积金个人</t>
  </si>
  <si>
    <t>北京菲利华科技有限公司</t>
  </si>
  <si>
    <t>重庆</t>
  </si>
  <si>
    <t>谭江月</t>
  </si>
  <si>
    <t>500228199607193387</t>
  </si>
  <si>
    <t>1800</t>
  </si>
  <si>
    <t>重庆1月</t>
  </si>
  <si>
    <t>合计</t>
  </si>
  <si>
    <t>公积金下限202207起调整为2100</t>
  </si>
  <si>
    <t>补收</t>
  </si>
  <si>
    <t>补收202207公积金基数差</t>
  </si>
  <si>
    <t xml:space="preserve"> 注：只填写表头字体颜色为红色的项目，其他数据有公式自动带出，不要修改</t>
  </si>
  <si>
    <t>此区域不能空白，没有金额请填0，负数金额不能填写</t>
  </si>
  <si>
    <t>客户简称</t>
  </si>
  <si>
    <t>*姓名</t>
  </si>
  <si>
    <t>*证件类型</t>
  </si>
  <si>
    <t>*身份证号码</t>
  </si>
  <si>
    <t>*性别</t>
  </si>
  <si>
    <t>*联系电话</t>
  </si>
  <si>
    <t>*是否残疾烈属孤老</t>
  </si>
  <si>
    <t>*是否股东、投资者</t>
  </si>
  <si>
    <t>入职日期</t>
  </si>
  <si>
    <t>离职日期</t>
  </si>
  <si>
    <t>*应发工资</t>
  </si>
  <si>
    <t>*本月专项扣除</t>
  </si>
  <si>
    <t>本月个人社保
代扣合计</t>
  </si>
  <si>
    <t>其他扣除</t>
  </si>
  <si>
    <t>累计收入额</t>
  </si>
  <si>
    <t>累计减除费用</t>
  </si>
  <si>
    <t>累计专项扣除</t>
  </si>
  <si>
    <t>*累计专项附加扣除</t>
  </si>
  <si>
    <t>累计专项附加扣除总额</t>
  </si>
  <si>
    <t>累计其他扣除</t>
  </si>
  <si>
    <t>累计预扣预缴
应纳税所得额</t>
  </si>
  <si>
    <t>累计应预扣预缴税额</t>
  </si>
  <si>
    <t>累计已扣缴税额</t>
  </si>
  <si>
    <t>本次应扣税额</t>
  </si>
  <si>
    <t>净工资</t>
  </si>
  <si>
    <t>其他税后调整</t>
  </si>
  <si>
    <t>实发工资</t>
  </si>
  <si>
    <t>企业应
支付费用
合计</t>
  </si>
  <si>
    <t>工资账号省份</t>
  </si>
  <si>
    <t>工资账号地市</t>
  </si>
  <si>
    <t>银行帐号</t>
  </si>
  <si>
    <t>开户银行全称</t>
  </si>
  <si>
    <t>开户行</t>
  </si>
  <si>
    <t>身份证号码验证</t>
  </si>
  <si>
    <t>身份证查重验证</t>
  </si>
  <si>
    <t>银行卡查重验证</t>
  </si>
  <si>
    <t>养老个人</t>
  </si>
  <si>
    <t>医疗个人</t>
  </si>
  <si>
    <t>失业个人</t>
  </si>
  <si>
    <t>子女教育</t>
  </si>
  <si>
    <t>赡养老人</t>
  </si>
  <si>
    <t>住房贷款利息</t>
  </si>
  <si>
    <t>住房租金</t>
  </si>
  <si>
    <t>继续教育</t>
  </si>
  <si>
    <t>大病医疗</t>
  </si>
  <si>
    <t>菲利华</t>
  </si>
  <si>
    <t>身份证</t>
  </si>
  <si>
    <t>女</t>
  </si>
  <si>
    <t>个税</t>
  </si>
  <si>
    <t>注：</t>
  </si>
  <si>
    <t>填表说明：</t>
  </si>
  <si>
    <t>1，表头字体为红色项目为客户单位必填项。</t>
  </si>
  <si>
    <t>2，表格内未标注底色的项目为客户单位填项,建议根据当月社保预收账单数据填写。</t>
  </si>
  <si>
    <t>3，请客户单位注意各项目上是否有批注，批注内的内容需重视。</t>
  </si>
  <si>
    <t>4，表格标蓝底单元格内大部分都有函数公式，请客户负责人不要随意更改，避免引起数据错误。</t>
  </si>
  <si>
    <t>5，若社保个人缴纳部分已在社保账单内收取，则工资账单内的社保个人部分不计入企业支付费用中。</t>
  </si>
  <si>
    <t>计算说明：</t>
  </si>
  <si>
    <t>1，累计预扣预缴应纳税所得额=累计收入-累计免税收入-累计减除费用-累计专项扣除-累计专项附加扣除-累计依法确定的其他扣除</t>
  </si>
  <si>
    <t>2，本期应预扣预缴税额=（累计预扣预缴应纳税所得额*预扣率-速算扣除数）-累计减免税额-累计已预扣预缴税额</t>
  </si>
  <si>
    <t>菲利华（上月工资上月社保账单费用）</t>
  </si>
  <si>
    <t>个人所得税预扣率表一（居民个人工资、薪金预扣预缴适用）</t>
  </si>
  <si>
    <t>级数</t>
  </si>
  <si>
    <t>累计预扣预缴应纳税所得额</t>
  </si>
  <si>
    <t>税率</t>
  </si>
  <si>
    <t>速算扣除数</t>
  </si>
  <si>
    <t>不超过36000元的</t>
  </si>
  <si>
    <t>超过36000元至144000元的部分</t>
  </si>
  <si>
    <t>超过144000元至300000元的部分</t>
  </si>
  <si>
    <t>超过300000元至420000元的部分</t>
  </si>
  <si>
    <t>超过420000元至660000元的部分</t>
  </si>
  <si>
    <t>超过660000元至960000元的部分</t>
  </si>
  <si>
    <t>超过960000元的部分</t>
  </si>
  <si>
    <t>个人所得税预扣率表二（居民个人劳务报酬预扣预缴适用）</t>
  </si>
  <si>
    <t>预扣预缴应纳税所得额</t>
  </si>
  <si>
    <t>不超过20000元的</t>
  </si>
  <si>
    <t>超过20000元至50000元的部分</t>
  </si>
  <si>
    <t>超过50000的部分</t>
  </si>
  <si>
    <t>个人所得税税率表三（非居民个人工资、薪金、劳务报酬、稿酬所得、特许权使用费所得适用）</t>
  </si>
  <si>
    <t>应纳税所得额</t>
  </si>
  <si>
    <t>不超过3000元的</t>
  </si>
  <si>
    <t>超过3000元至12000元的部分</t>
  </si>
  <si>
    <t>超过12000元至25000元的部分</t>
  </si>
  <si>
    <t>超过25000元至35000元的部分</t>
  </si>
  <si>
    <t>超过35000元至55000元的部分</t>
  </si>
  <si>
    <t>超过55000元至80000元的部分</t>
  </si>
  <si>
    <t>超过80000元的部分</t>
  </si>
  <si>
    <t>按月换算后的综合所得税率表
（年终奖适用 2019.1.1-2021-12.31）</t>
  </si>
  <si>
    <t>全月应纳税所得额</t>
  </si>
  <si>
    <t>税率（%）</t>
  </si>
</sst>
</file>

<file path=xl/styles.xml><?xml version="1.0" encoding="utf-8"?>
<styleSheet xmlns="http://schemas.openxmlformats.org/spreadsheetml/2006/main">
  <numFmts count="1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[DBNum2][$-804]General"/>
    <numFmt numFmtId="178" formatCode="0.00_);\(0.00\)"/>
    <numFmt numFmtId="179" formatCode="0.00_);[Red]\(0.00\)"/>
    <numFmt numFmtId="180" formatCode="#,##0_);[Red]\(#,##0\)"/>
    <numFmt numFmtId="181" formatCode="#,##0.00_);[Red]\(#,##0.00\)"/>
    <numFmt numFmtId="182" formatCode="0_);[Red]\(0\)"/>
    <numFmt numFmtId="183" formatCode="&quot;$&quot;0_ "/>
    <numFmt numFmtId="184" formatCode="&quot;$&quot;#,##0_ ;[Red]\-&quot;$&quot;#,##0_ "/>
    <numFmt numFmtId="185" formatCode="General\ &quot;年&quot;"/>
  </numFmts>
  <fonts count="105">
    <font>
      <sz val="11"/>
      <color theme="1"/>
      <name val="宋体"/>
      <charset val="134"/>
      <scheme val="minor"/>
    </font>
    <font>
      <sz val="18"/>
      <color theme="1"/>
      <name val="黑体"/>
      <charset val="134"/>
    </font>
    <font>
      <sz val="16"/>
      <color theme="1"/>
      <name val="仿宋_GB2312"/>
      <charset val="134"/>
    </font>
    <font>
      <b/>
      <sz val="12"/>
      <color theme="1"/>
      <name val="宋体"/>
      <charset val="134"/>
      <scheme val="major"/>
    </font>
    <font>
      <sz val="11"/>
      <color theme="1"/>
      <name val="宋体"/>
      <charset val="134"/>
      <scheme val="major"/>
    </font>
    <font>
      <b/>
      <sz val="12"/>
      <color rgb="FF2C2C2C"/>
      <name val="宋体"/>
      <charset val="134"/>
      <scheme val="minor"/>
    </font>
    <font>
      <sz val="11"/>
      <color indexed="8"/>
      <name val="宋体"/>
      <charset val="134"/>
    </font>
    <font>
      <b/>
      <sz val="10"/>
      <color indexed="8"/>
      <name val="宋体"/>
      <charset val="134"/>
    </font>
    <font>
      <b/>
      <sz val="10"/>
      <color rgb="FFFF0000"/>
      <name val="Arial Unicode MS"/>
      <charset val="134"/>
    </font>
    <font>
      <b/>
      <sz val="12"/>
      <color rgb="FFFF0000"/>
      <name val="Arial Unicode MS"/>
      <charset val="134"/>
    </font>
    <font>
      <sz val="12"/>
      <name val="Arial Unicode MS"/>
      <charset val="134"/>
    </font>
    <font>
      <b/>
      <sz val="10"/>
      <name val="Arial Unicode MS"/>
      <charset val="134"/>
    </font>
    <font>
      <b/>
      <sz val="10"/>
      <color rgb="FFFF0000"/>
      <name val="宋体"/>
      <charset val="134"/>
    </font>
    <font>
      <b/>
      <sz val="10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b/>
      <sz val="10"/>
      <color indexed="8"/>
      <name val="Arial Unicode MS"/>
      <charset val="134"/>
    </font>
    <font>
      <b/>
      <sz val="9"/>
      <color rgb="FFFF0000"/>
      <name val="宋体"/>
      <charset val="134"/>
    </font>
    <font>
      <b/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10"/>
      <name val="宋体"/>
      <charset val="134"/>
    </font>
    <font>
      <b/>
      <sz val="9"/>
      <name val="宋体"/>
      <charset val="134"/>
    </font>
    <font>
      <b/>
      <sz val="9"/>
      <color indexed="10"/>
      <name val="宋体"/>
      <charset val="134"/>
    </font>
    <font>
      <b/>
      <sz val="10"/>
      <color rgb="FFFF0000"/>
      <name val="宋体"/>
      <charset val="134"/>
      <scheme val="minor"/>
    </font>
    <font>
      <sz val="10"/>
      <name val="宋体"/>
      <charset val="134"/>
    </font>
    <font>
      <sz val="1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0"/>
      <name val="微软雅黑"/>
      <charset val="134"/>
    </font>
    <font>
      <sz val="10"/>
      <name val="微软雅黑"/>
      <charset val="134"/>
    </font>
    <font>
      <sz val="10"/>
      <color theme="1"/>
      <name val="宋体"/>
      <charset val="134"/>
      <scheme val="minor"/>
    </font>
    <font>
      <sz val="10"/>
      <color rgb="FFFF0000"/>
      <name val="微软雅黑"/>
      <charset val="134"/>
    </font>
    <font>
      <sz val="10"/>
      <color rgb="FFFF0000"/>
      <name val="宋体"/>
      <charset val="134"/>
      <scheme val="minor"/>
    </font>
    <font>
      <b/>
      <sz val="20"/>
      <name val="黑体"/>
      <charset val="134"/>
    </font>
    <font>
      <b/>
      <sz val="12"/>
      <color indexed="8"/>
      <name val="宋体"/>
      <charset val="134"/>
    </font>
    <font>
      <sz val="10"/>
      <color indexed="8"/>
      <name val="Wingdings 2"/>
      <charset val="2"/>
    </font>
    <font>
      <sz val="11"/>
      <color indexed="0"/>
      <name val="宋体-PUA"/>
      <charset val="134"/>
    </font>
    <font>
      <sz val="9"/>
      <name val="宋体"/>
      <charset val="134"/>
    </font>
    <font>
      <sz val="9"/>
      <name val="Arial"/>
      <charset val="0"/>
    </font>
    <font>
      <sz val="11"/>
      <name val="宋体"/>
      <charset val="134"/>
    </font>
    <font>
      <sz val="9"/>
      <color indexed="8"/>
      <name val="宋体-PUA"/>
      <charset val="134"/>
    </font>
    <font>
      <sz val="9"/>
      <name val="宋体-PUA"/>
      <charset val="134"/>
    </font>
    <font>
      <b/>
      <sz val="11"/>
      <name val="宋体"/>
      <charset val="134"/>
    </font>
    <font>
      <sz val="9"/>
      <color indexed="0"/>
      <name val="宋体-PUA"/>
      <charset val="134"/>
    </font>
    <font>
      <b/>
      <sz val="12"/>
      <name val="宋体"/>
      <charset val="134"/>
    </font>
    <font>
      <b/>
      <sz val="10"/>
      <name val="Arial"/>
      <charset val="0"/>
    </font>
    <font>
      <sz val="10"/>
      <name val="Arial"/>
      <charset val="0"/>
    </font>
    <font>
      <sz val="10"/>
      <name val="宋体-PUA"/>
      <charset val="134"/>
    </font>
    <font>
      <b/>
      <sz val="12"/>
      <name val="微软雅黑"/>
      <charset val="134"/>
    </font>
    <font>
      <b/>
      <sz val="10"/>
      <color theme="1" tint="0.0499893185216834"/>
      <name val="微软雅黑"/>
      <charset val="134"/>
    </font>
    <font>
      <i/>
      <sz val="11"/>
      <color indexed="0"/>
      <name val="宋体-PUA"/>
      <charset val="134"/>
    </font>
    <font>
      <b/>
      <sz val="12"/>
      <color indexed="0"/>
      <name val="宋体-PUA"/>
      <charset val="134"/>
    </font>
    <font>
      <i/>
      <sz val="11"/>
      <color indexed="0"/>
      <name val="宋体"/>
      <charset val="134"/>
    </font>
    <font>
      <b/>
      <sz val="12"/>
      <color indexed="0"/>
      <name val="宋体"/>
      <charset val="134"/>
    </font>
    <font>
      <sz val="12"/>
      <color indexed="0"/>
      <name val="宋体"/>
      <charset val="134"/>
    </font>
    <font>
      <b/>
      <sz val="11"/>
      <color indexed="8"/>
      <name val="宋体"/>
      <charset val="134"/>
    </font>
    <font>
      <sz val="10"/>
      <color indexed="8"/>
      <name val="宋体-PUA"/>
      <charset val="134"/>
    </font>
    <font>
      <b/>
      <sz val="11"/>
      <name val="宋体-PUA"/>
      <charset val="134"/>
    </font>
    <font>
      <sz val="12"/>
      <name val="宋体-PUA"/>
      <charset val="134"/>
    </font>
    <font>
      <sz val="11"/>
      <color indexed="52"/>
      <name val="宋体"/>
      <charset val="134"/>
    </font>
    <font>
      <sz val="11"/>
      <color indexed="9"/>
      <name val="宋体"/>
      <charset val="134"/>
    </font>
    <font>
      <sz val="10"/>
      <name val="Arial"/>
      <charset val="134"/>
    </font>
    <font>
      <sz val="11"/>
      <color theme="1"/>
      <name val="宋体"/>
      <charset val="0"/>
      <scheme val="minor"/>
    </font>
    <font>
      <b/>
      <sz val="11"/>
      <color indexed="63"/>
      <name val="宋体"/>
      <charset val="134"/>
    </font>
    <font>
      <sz val="11"/>
      <color rgb="FF3F3F76"/>
      <name val="宋体"/>
      <charset val="0"/>
      <scheme val="minor"/>
    </font>
    <font>
      <b/>
      <sz val="11"/>
      <color indexed="52"/>
      <name val="宋体"/>
      <charset val="134"/>
    </font>
    <font>
      <sz val="12"/>
      <name val="宋体"/>
      <charset val="134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indexed="23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0"/>
      <name val="Geneva"/>
      <charset val="134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indexed="9"/>
      <name val="宋体"/>
      <charset val="134"/>
    </font>
    <font>
      <sz val="11"/>
      <color indexed="60"/>
      <name val="宋体"/>
      <charset val="134"/>
    </font>
    <font>
      <b/>
      <sz val="11"/>
      <color indexed="56"/>
      <name val="宋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1"/>
      <color indexed="62"/>
      <name val="宋体"/>
      <charset val="134"/>
    </font>
    <font>
      <sz val="11"/>
      <color indexed="10"/>
      <name val="宋体"/>
      <charset val="134"/>
    </font>
    <font>
      <sz val="10"/>
      <color indexed="8"/>
      <name val="Arial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sz val="10"/>
      <name val="Helv"/>
      <charset val="134"/>
    </font>
    <font>
      <b/>
      <sz val="18"/>
      <color indexed="56"/>
      <name val="宋体"/>
      <charset val="134"/>
    </font>
    <font>
      <sz val="12"/>
      <color indexed="8"/>
      <name val="Verdana"/>
      <charset val="134"/>
    </font>
    <font>
      <sz val="12"/>
      <name val="Times New Roman"/>
      <charset val="134"/>
    </font>
    <font>
      <u/>
      <sz val="10"/>
      <color indexed="12"/>
      <name val="新細明體"/>
      <charset val="134"/>
    </font>
    <font>
      <b/>
      <sz val="11"/>
      <color rgb="FFFF0000"/>
      <name val="宋体"/>
      <charset val="134"/>
    </font>
    <font>
      <sz val="9"/>
      <name val="宋体"/>
      <charset val="134"/>
    </font>
    <font>
      <sz val="9"/>
      <name val="Tahoma"/>
      <charset val="134"/>
    </font>
    <font>
      <b/>
      <sz val="9"/>
      <name val="宋体"/>
      <charset val="134"/>
    </font>
  </fonts>
  <fills count="63">
    <fill>
      <patternFill patternType="none"/>
    </fill>
    <fill>
      <patternFill patternType="gray125"/>
    </fill>
    <fill>
      <patternFill patternType="solid">
        <fgColor theme="0" tint="-0.34998626667073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lightGrid">
        <fgColor indexed="22"/>
        <bgColor indexed="22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79992065187536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</fills>
  <borders count="5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ck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/>
      <top/>
      <bottom/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</borders>
  <cellStyleXfs count="49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9" fillId="0" borderId="35" applyNumberFormat="0" applyFill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0" fillId="12" borderId="0" applyNumberFormat="0" applyBorder="0" applyAlignment="0" applyProtection="0">
      <alignment vertical="center"/>
    </xf>
    <xf numFmtId="0" fontId="55" fillId="0" borderId="36" applyNumberFormat="0" applyFill="0" applyAlignment="0" applyProtection="0">
      <alignment vertical="center"/>
    </xf>
    <xf numFmtId="0" fontId="61" fillId="0" borderId="0">
      <alignment vertical="center"/>
    </xf>
    <xf numFmtId="0" fontId="62" fillId="13" borderId="0" applyNumberFormat="0" applyBorder="0" applyAlignment="0" applyProtection="0">
      <alignment vertical="center"/>
    </xf>
    <xf numFmtId="0" fontId="63" fillId="14" borderId="37" applyNumberFormat="0" applyAlignment="0" applyProtection="0">
      <alignment vertical="center"/>
    </xf>
    <xf numFmtId="0" fontId="59" fillId="0" borderId="35" applyNumberFormat="0" applyFill="0" applyAlignment="0" applyProtection="0">
      <alignment vertical="center"/>
    </xf>
    <xf numFmtId="0" fontId="64" fillId="15" borderId="38" applyNumberFormat="0" applyAlignment="0" applyProtection="0">
      <alignment vertical="center"/>
    </xf>
    <xf numFmtId="0" fontId="60" fillId="12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2" fillId="16" borderId="0" applyNumberFormat="0" applyBorder="0" applyAlignment="0" applyProtection="0">
      <alignment vertical="center"/>
    </xf>
    <xf numFmtId="0" fontId="65" fillId="14" borderId="39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6" fillId="0" borderId="0"/>
    <xf numFmtId="0" fontId="67" fillId="17" borderId="0" applyNumberFormat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0" fillId="18" borderId="0" applyNumberFormat="0" applyBorder="0" applyAlignment="0" applyProtection="0">
      <alignment vertical="center"/>
    </xf>
    <xf numFmtId="0" fontId="69" fillId="19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0" fillId="20" borderId="40" applyNumberFormat="0" applyFont="0" applyAlignment="0" applyProtection="0">
      <alignment vertical="center"/>
    </xf>
    <xf numFmtId="0" fontId="6" fillId="0" borderId="0">
      <alignment vertical="center"/>
    </xf>
    <xf numFmtId="0" fontId="60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9" fillId="23" borderId="0" applyNumberFormat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6" fillId="24" borderId="41" applyNumberFormat="0" applyFont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60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60" fillId="21" borderId="0" applyNumberFormat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6" fillId="0" borderId="42" applyNumberFormat="0" applyFill="0" applyAlignment="0" applyProtection="0">
      <alignment vertical="center"/>
    </xf>
    <xf numFmtId="0" fontId="77" fillId="0" borderId="0"/>
    <xf numFmtId="0" fontId="78" fillId="0" borderId="42" applyNumberFormat="0" applyFill="0" applyAlignment="0" applyProtection="0">
      <alignment vertical="center"/>
    </xf>
    <xf numFmtId="0" fontId="69" fillId="26" borderId="0" applyNumberFormat="0" applyBorder="0" applyAlignment="0" applyProtection="0">
      <alignment vertical="center"/>
    </xf>
    <xf numFmtId="0" fontId="72" fillId="0" borderId="43" applyNumberFormat="0" applyFill="0" applyAlignment="0" applyProtection="0">
      <alignment vertical="center"/>
    </xf>
    <xf numFmtId="0" fontId="6" fillId="24" borderId="41" applyNumberFormat="0" applyFont="0" applyAlignment="0" applyProtection="0">
      <alignment vertical="center"/>
    </xf>
    <xf numFmtId="0" fontId="69" fillId="27" borderId="0" applyNumberFormat="0" applyBorder="0" applyAlignment="0" applyProtection="0">
      <alignment vertical="center"/>
    </xf>
    <xf numFmtId="0" fontId="63" fillId="14" borderId="37" applyNumberFormat="0" applyAlignment="0" applyProtection="0">
      <alignment vertical="center"/>
    </xf>
    <xf numFmtId="0" fontId="79" fillId="28" borderId="44" applyNumberFormat="0" applyAlignment="0" applyProtection="0">
      <alignment vertical="center"/>
    </xf>
    <xf numFmtId="0" fontId="80" fillId="28" borderId="38" applyNumberFormat="0" applyAlignment="0" applyProtection="0">
      <alignment vertical="center"/>
    </xf>
    <xf numFmtId="0" fontId="65" fillId="14" borderId="39" applyNumberFormat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81" fillId="29" borderId="45" applyNumberFormat="0" applyAlignment="0" applyProtection="0">
      <alignment vertical="center"/>
    </xf>
    <xf numFmtId="0" fontId="66" fillId="0" borderId="0">
      <alignment vertical="center"/>
    </xf>
    <xf numFmtId="0" fontId="62" fillId="30" borderId="0" applyNumberFormat="0" applyBorder="0" applyAlignment="0" applyProtection="0">
      <alignment vertical="center"/>
    </xf>
    <xf numFmtId="0" fontId="69" fillId="31" borderId="0" applyNumberFormat="0" applyBorder="0" applyAlignment="0" applyProtection="0">
      <alignment vertical="center"/>
    </xf>
    <xf numFmtId="0" fontId="6" fillId="24" borderId="41" applyNumberFormat="0" applyFont="0" applyAlignment="0" applyProtection="0">
      <alignment vertical="center"/>
    </xf>
    <xf numFmtId="0" fontId="82" fillId="0" borderId="46" applyNumberFormat="0" applyFill="0" applyAlignment="0" applyProtection="0">
      <alignment vertical="center"/>
    </xf>
    <xf numFmtId="0" fontId="60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83" fillId="0" borderId="47" applyNumberFormat="0" applyFill="0" applyAlignment="0" applyProtection="0">
      <alignment vertical="center"/>
    </xf>
    <xf numFmtId="0" fontId="84" fillId="34" borderId="0" applyNumberFormat="0" applyBorder="0" applyAlignment="0" applyProtection="0">
      <alignment vertical="center"/>
    </xf>
    <xf numFmtId="0" fontId="63" fillId="14" borderId="37" applyNumberFormat="0" applyAlignment="0" applyProtection="0">
      <alignment vertical="center"/>
    </xf>
    <xf numFmtId="0" fontId="6" fillId="35" borderId="0" applyNumberFormat="0" applyBorder="0" applyAlignment="0" applyProtection="0">
      <alignment vertical="center"/>
    </xf>
    <xf numFmtId="0" fontId="85" fillId="36" borderId="0" applyNumberFormat="0" applyBorder="0" applyAlignment="0" applyProtection="0">
      <alignment vertical="center"/>
    </xf>
    <xf numFmtId="0" fontId="63" fillId="14" borderId="37" applyNumberFormat="0" applyAlignment="0" applyProtection="0">
      <alignment vertical="center"/>
    </xf>
    <xf numFmtId="0" fontId="66" fillId="0" borderId="0">
      <alignment vertical="center"/>
    </xf>
    <xf numFmtId="0" fontId="62" fillId="37" borderId="0" applyNumberFormat="0" applyBorder="0" applyAlignment="0" applyProtection="0">
      <alignment vertical="center"/>
    </xf>
    <xf numFmtId="0" fontId="86" fillId="38" borderId="48" applyNumberFormat="0" applyAlignment="0" applyProtection="0">
      <alignment vertical="center"/>
    </xf>
    <xf numFmtId="0" fontId="66" fillId="0" borderId="0"/>
    <xf numFmtId="0" fontId="69" fillId="39" borderId="0" applyNumberFormat="0" applyBorder="0" applyAlignment="0" applyProtection="0">
      <alignment vertical="center"/>
    </xf>
    <xf numFmtId="0" fontId="6" fillId="24" borderId="41" applyNumberFormat="0" applyFont="0" applyAlignment="0" applyProtection="0">
      <alignment vertical="center"/>
    </xf>
    <xf numFmtId="0" fontId="59" fillId="0" borderId="35" applyNumberFormat="0" applyFill="0" applyAlignment="0" applyProtection="0">
      <alignment vertical="center"/>
    </xf>
    <xf numFmtId="0" fontId="62" fillId="40" borderId="0" applyNumberFormat="0" applyBorder="0" applyAlignment="0" applyProtection="0">
      <alignment vertical="center"/>
    </xf>
    <xf numFmtId="0" fontId="55" fillId="0" borderId="36" applyNumberFormat="0" applyFill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1" fillId="0" borderId="0"/>
    <xf numFmtId="0" fontId="62" fillId="41" borderId="0" applyNumberFormat="0" applyBorder="0" applyAlignment="0" applyProtection="0">
      <alignment vertical="center"/>
    </xf>
    <xf numFmtId="0" fontId="63" fillId="14" borderId="37" applyNumberFormat="0" applyAlignment="0" applyProtection="0">
      <alignment vertical="center"/>
    </xf>
    <xf numFmtId="0" fontId="59" fillId="0" borderId="35" applyNumberFormat="0" applyFill="0" applyAlignment="0" applyProtection="0">
      <alignment vertical="center"/>
    </xf>
    <xf numFmtId="0" fontId="62" fillId="42" borderId="0" applyNumberFormat="0" applyBorder="0" applyAlignment="0" applyProtection="0">
      <alignment vertical="center"/>
    </xf>
    <xf numFmtId="0" fontId="62" fillId="43" borderId="0" applyNumberFormat="0" applyBorder="0" applyAlignment="0" applyProtection="0">
      <alignment vertical="center"/>
    </xf>
    <xf numFmtId="0" fontId="69" fillId="44" borderId="0" applyNumberFormat="0" applyBorder="0" applyAlignment="0" applyProtection="0">
      <alignment vertical="center"/>
    </xf>
    <xf numFmtId="0" fontId="69" fillId="45" borderId="0" applyNumberFormat="0" applyBorder="0" applyAlignment="0" applyProtection="0">
      <alignment vertical="center"/>
    </xf>
    <xf numFmtId="0" fontId="63" fillId="14" borderId="37" applyNumberFormat="0" applyAlignment="0" applyProtection="0">
      <alignment vertical="center"/>
    </xf>
    <xf numFmtId="0" fontId="55" fillId="0" borderId="36" applyNumberFormat="0" applyFill="0" applyAlignment="0" applyProtection="0">
      <alignment vertical="center"/>
    </xf>
    <xf numFmtId="0" fontId="62" fillId="46" borderId="0" applyNumberFormat="0" applyBorder="0" applyAlignment="0" applyProtection="0">
      <alignment vertical="center"/>
    </xf>
    <xf numFmtId="0" fontId="65" fillId="14" borderId="39" applyNumberFormat="0" applyAlignment="0" applyProtection="0">
      <alignment vertical="center"/>
    </xf>
    <xf numFmtId="0" fontId="62" fillId="47" borderId="0" applyNumberFormat="0" applyBorder="0" applyAlignment="0" applyProtection="0">
      <alignment vertical="center"/>
    </xf>
    <xf numFmtId="0" fontId="69" fillId="48" borderId="0" applyNumberFormat="0" applyBorder="0" applyAlignment="0" applyProtection="0">
      <alignment vertical="center"/>
    </xf>
    <xf numFmtId="0" fontId="65" fillId="14" borderId="39" applyNumberFormat="0" applyAlignment="0" applyProtection="0">
      <alignment vertical="center"/>
    </xf>
    <xf numFmtId="0" fontId="62" fillId="4" borderId="0" applyNumberFormat="0" applyBorder="0" applyAlignment="0" applyProtection="0">
      <alignment vertical="center"/>
    </xf>
    <xf numFmtId="0" fontId="6" fillId="24" borderId="41" applyNumberFormat="0" applyFont="0" applyAlignment="0" applyProtection="0">
      <alignment vertical="center"/>
    </xf>
    <xf numFmtId="0" fontId="69" fillId="49" borderId="0" applyNumberFormat="0" applyBorder="0" applyAlignment="0" applyProtection="0">
      <alignment vertical="center"/>
    </xf>
    <xf numFmtId="0" fontId="69" fillId="50" borderId="0" applyNumberFormat="0" applyBorder="0" applyAlignment="0" applyProtection="0">
      <alignment vertical="center"/>
    </xf>
    <xf numFmtId="0" fontId="63" fillId="14" borderId="37" applyNumberFormat="0" applyAlignment="0" applyProtection="0">
      <alignment vertical="center"/>
    </xf>
    <xf numFmtId="0" fontId="87" fillId="51" borderId="0" applyNumberFormat="0" applyBorder="0" applyAlignment="0" applyProtection="0">
      <alignment vertical="center"/>
    </xf>
    <xf numFmtId="0" fontId="65" fillId="14" borderId="39" applyNumberFormat="0" applyAlignment="0" applyProtection="0">
      <alignment vertical="center"/>
    </xf>
    <xf numFmtId="0" fontId="6" fillId="35" borderId="0" applyNumberFormat="0" applyBorder="0" applyAlignment="0" applyProtection="0">
      <alignment vertical="center"/>
    </xf>
    <xf numFmtId="0" fontId="62" fillId="52" borderId="0" applyNumberFormat="0" applyBorder="0" applyAlignment="0" applyProtection="0">
      <alignment vertical="center"/>
    </xf>
    <xf numFmtId="0" fontId="69" fillId="53" borderId="0" applyNumberFormat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61" fillId="0" borderId="0"/>
    <xf numFmtId="0" fontId="89" fillId="35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1" fillId="0" borderId="0"/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90" fillId="54" borderId="0" applyNumberFormat="0" applyBorder="0" applyAlignment="0" applyProtection="0">
      <alignment vertical="center"/>
    </xf>
    <xf numFmtId="0" fontId="66" fillId="0" borderId="0">
      <alignment vertical="center"/>
    </xf>
    <xf numFmtId="0" fontId="61" fillId="0" borderId="0"/>
    <xf numFmtId="0" fontId="6" fillId="11" borderId="0" applyNumberFormat="0" applyBorder="0" applyAlignment="0" applyProtection="0">
      <alignment vertical="center"/>
    </xf>
    <xf numFmtId="0" fontId="60" fillId="55" borderId="0" applyNumberFormat="0" applyBorder="0" applyAlignment="0" applyProtection="0">
      <alignment vertical="center"/>
    </xf>
    <xf numFmtId="0" fontId="66" fillId="0" borderId="0"/>
    <xf numFmtId="0" fontId="6" fillId="0" borderId="0"/>
    <xf numFmtId="0" fontId="6" fillId="11" borderId="0" applyNumberFormat="0" applyBorder="0" applyAlignment="0" applyProtection="0">
      <alignment vertical="center"/>
    </xf>
    <xf numFmtId="0" fontId="63" fillId="14" borderId="37" applyNumberFormat="0" applyAlignment="0" applyProtection="0">
      <alignment vertical="center"/>
    </xf>
    <xf numFmtId="0" fontId="6" fillId="54" borderId="0" applyNumberFormat="0" applyBorder="0" applyAlignment="0" applyProtection="0">
      <alignment vertical="center"/>
    </xf>
    <xf numFmtId="0" fontId="63" fillId="14" borderId="37" applyNumberFormat="0" applyAlignment="0" applyProtection="0">
      <alignment vertical="center"/>
    </xf>
    <xf numFmtId="0" fontId="6" fillId="54" borderId="0" applyNumberFormat="0" applyBorder="0" applyAlignment="0" applyProtection="0">
      <alignment vertical="center"/>
    </xf>
    <xf numFmtId="0" fontId="63" fillId="14" borderId="37" applyNumberFormat="0" applyAlignment="0" applyProtection="0">
      <alignment vertical="center"/>
    </xf>
    <xf numFmtId="0" fontId="6" fillId="54" borderId="0" applyNumberFormat="0" applyBorder="0" applyAlignment="0" applyProtection="0">
      <alignment vertical="center"/>
    </xf>
    <xf numFmtId="0" fontId="63" fillId="14" borderId="37" applyNumberFormat="0" applyAlignment="0" applyProtection="0">
      <alignment vertical="center"/>
    </xf>
    <xf numFmtId="0" fontId="6" fillId="54" borderId="0" applyNumberFormat="0" applyBorder="0" applyAlignment="0" applyProtection="0">
      <alignment vertical="center"/>
    </xf>
    <xf numFmtId="0" fontId="63" fillId="14" borderId="37" applyNumberFormat="0" applyAlignment="0" applyProtection="0">
      <alignment vertical="center"/>
    </xf>
    <xf numFmtId="0" fontId="6" fillId="54" borderId="0" applyNumberFormat="0" applyBorder="0" applyAlignment="0" applyProtection="0">
      <alignment vertical="center"/>
    </xf>
    <xf numFmtId="0" fontId="63" fillId="14" borderId="37" applyNumberFormat="0" applyAlignment="0" applyProtection="0">
      <alignment vertical="center"/>
    </xf>
    <xf numFmtId="0" fontId="6" fillId="54" borderId="0" applyNumberFormat="0" applyBorder="0" applyAlignment="0" applyProtection="0">
      <alignment vertical="center"/>
    </xf>
    <xf numFmtId="0" fontId="63" fillId="14" borderId="37" applyNumberFormat="0" applyAlignment="0" applyProtection="0">
      <alignment vertical="center"/>
    </xf>
    <xf numFmtId="0" fontId="6" fillId="54" borderId="0" applyNumberFormat="0" applyBorder="0" applyAlignment="0" applyProtection="0">
      <alignment vertical="center"/>
    </xf>
    <xf numFmtId="0" fontId="63" fillId="14" borderId="37" applyNumberFormat="0" applyAlignment="0" applyProtection="0">
      <alignment vertical="center"/>
    </xf>
    <xf numFmtId="0" fontId="6" fillId="35" borderId="0" applyNumberFormat="0" applyBorder="0" applyAlignment="0" applyProtection="0">
      <alignment vertical="center"/>
    </xf>
    <xf numFmtId="0" fontId="63" fillId="14" borderId="37" applyNumberFormat="0" applyAlignment="0" applyProtection="0">
      <alignment vertical="center"/>
    </xf>
    <xf numFmtId="0" fontId="6" fillId="35" borderId="0" applyNumberFormat="0" applyBorder="0" applyAlignment="0" applyProtection="0">
      <alignment vertical="center"/>
    </xf>
    <xf numFmtId="0" fontId="63" fillId="14" borderId="37" applyNumberFormat="0" applyAlignment="0" applyProtection="0">
      <alignment vertical="center"/>
    </xf>
    <xf numFmtId="0" fontId="6" fillId="35" borderId="0" applyNumberFormat="0" applyBorder="0" applyAlignment="0" applyProtection="0">
      <alignment vertical="center"/>
    </xf>
    <xf numFmtId="0" fontId="63" fillId="14" borderId="37" applyNumberFormat="0" applyAlignment="0" applyProtection="0">
      <alignment vertical="center"/>
    </xf>
    <xf numFmtId="0" fontId="60" fillId="56" borderId="0" applyNumberFormat="0" applyBorder="0" applyAlignment="0" applyProtection="0">
      <alignment vertical="center"/>
    </xf>
    <xf numFmtId="0" fontId="6" fillId="35" borderId="0" applyNumberFormat="0" applyBorder="0" applyAlignment="0" applyProtection="0">
      <alignment vertical="center"/>
    </xf>
    <xf numFmtId="0" fontId="60" fillId="56" borderId="0" applyNumberFormat="0" applyBorder="0" applyAlignment="0" applyProtection="0">
      <alignment vertical="center"/>
    </xf>
    <xf numFmtId="0" fontId="6" fillId="35" borderId="0" applyNumberFormat="0" applyBorder="0" applyAlignment="0" applyProtection="0">
      <alignment vertical="center"/>
    </xf>
    <xf numFmtId="0" fontId="63" fillId="14" borderId="37" applyNumberFormat="0" applyAlignment="0" applyProtection="0">
      <alignment vertical="center"/>
    </xf>
    <xf numFmtId="0" fontId="6" fillId="0" borderId="0">
      <alignment vertical="center"/>
    </xf>
    <xf numFmtId="0" fontId="6" fillId="22" borderId="0" applyNumberFormat="0" applyBorder="0" applyAlignment="0" applyProtection="0">
      <alignment vertical="center"/>
    </xf>
    <xf numFmtId="0" fontId="63" fillId="14" borderId="37" applyNumberFormat="0" applyAlignment="0" applyProtection="0">
      <alignment vertical="center"/>
    </xf>
    <xf numFmtId="0" fontId="6" fillId="0" borderId="0">
      <alignment vertical="center"/>
    </xf>
    <xf numFmtId="0" fontId="6" fillId="22" borderId="0" applyNumberFormat="0" applyBorder="0" applyAlignment="0" applyProtection="0">
      <alignment vertical="center"/>
    </xf>
    <xf numFmtId="0" fontId="91" fillId="57" borderId="39" applyNumberFormat="0" applyAlignment="0" applyProtection="0">
      <alignment vertical="center"/>
    </xf>
    <xf numFmtId="0" fontId="6" fillId="0" borderId="0">
      <alignment vertical="center"/>
    </xf>
    <xf numFmtId="0" fontId="6" fillId="22" borderId="0" applyNumberFormat="0" applyBorder="0" applyAlignment="0" applyProtection="0">
      <alignment vertical="center"/>
    </xf>
    <xf numFmtId="0" fontId="63" fillId="14" borderId="37" applyNumberFormat="0" applyAlignment="0" applyProtection="0">
      <alignment vertical="center"/>
    </xf>
    <xf numFmtId="0" fontId="6" fillId="0" borderId="0">
      <alignment vertical="center"/>
    </xf>
    <xf numFmtId="0" fontId="6" fillId="2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22" borderId="0" applyNumberFormat="0" applyBorder="0" applyAlignment="0" applyProtection="0">
      <alignment vertical="center"/>
    </xf>
    <xf numFmtId="0" fontId="0" fillId="0" borderId="0"/>
    <xf numFmtId="0" fontId="60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3" fillId="14" borderId="37" applyNumberFormat="0" applyAlignment="0" applyProtection="0">
      <alignment vertical="center"/>
    </xf>
    <xf numFmtId="0" fontId="6" fillId="58" borderId="0" applyNumberFormat="0" applyBorder="0" applyAlignment="0" applyProtection="0">
      <alignment vertical="center"/>
    </xf>
    <xf numFmtId="0" fontId="63" fillId="14" borderId="37" applyNumberFormat="0" applyAlignment="0" applyProtection="0">
      <alignment vertical="center"/>
    </xf>
    <xf numFmtId="0" fontId="66" fillId="0" borderId="0"/>
    <xf numFmtId="0" fontId="6" fillId="58" borderId="0" applyNumberFormat="0" applyBorder="0" applyAlignment="0" applyProtection="0">
      <alignment vertical="center"/>
    </xf>
    <xf numFmtId="0" fontId="6" fillId="58" borderId="0" applyNumberFormat="0" applyBorder="0" applyAlignment="0" applyProtection="0">
      <alignment vertical="center"/>
    </xf>
    <xf numFmtId="0" fontId="63" fillId="14" borderId="37" applyNumberFormat="0" applyAlignment="0" applyProtection="0">
      <alignment vertical="center"/>
    </xf>
    <xf numFmtId="0" fontId="6" fillId="58" borderId="0" applyNumberFormat="0" applyBorder="0" applyAlignment="0" applyProtection="0">
      <alignment vertical="center"/>
    </xf>
    <xf numFmtId="0" fontId="90" fillId="54" borderId="0" applyNumberFormat="0" applyBorder="0" applyAlignment="0" applyProtection="0">
      <alignment vertical="center"/>
    </xf>
    <xf numFmtId="9" fontId="66" fillId="0" borderId="0" applyFont="0" applyFill="0" applyBorder="0" applyAlignment="0" applyProtection="0">
      <alignment vertical="center"/>
    </xf>
    <xf numFmtId="0" fontId="6" fillId="58" borderId="0" applyNumberFormat="0" applyBorder="0" applyAlignment="0" applyProtection="0">
      <alignment vertical="center"/>
    </xf>
    <xf numFmtId="0" fontId="60" fillId="59" borderId="0" applyNumberFormat="0" applyBorder="0" applyAlignment="0" applyProtection="0">
      <alignment vertical="center"/>
    </xf>
    <xf numFmtId="0" fontId="6" fillId="58" borderId="0" applyNumberFormat="0" applyBorder="0" applyAlignment="0" applyProtection="0">
      <alignment vertical="center"/>
    </xf>
    <xf numFmtId="0" fontId="60" fillId="59" borderId="0" applyNumberFormat="0" applyBorder="0" applyAlignment="0" applyProtection="0">
      <alignment vertical="center"/>
    </xf>
    <xf numFmtId="0" fontId="6" fillId="58" borderId="0" applyNumberFormat="0" applyBorder="0" applyAlignment="0" applyProtection="0">
      <alignment vertical="center"/>
    </xf>
    <xf numFmtId="0" fontId="6" fillId="57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57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57" borderId="0" applyNumberFormat="0" applyBorder="0" applyAlignment="0" applyProtection="0">
      <alignment vertical="center"/>
    </xf>
    <xf numFmtId="0" fontId="6" fillId="57" borderId="0" applyNumberFormat="0" applyBorder="0" applyAlignment="0" applyProtection="0">
      <alignment vertical="center"/>
    </xf>
    <xf numFmtId="0" fontId="6" fillId="60" borderId="0" applyNumberFormat="0" applyBorder="0" applyAlignment="0" applyProtection="0">
      <alignment vertical="center"/>
    </xf>
    <xf numFmtId="0" fontId="6" fillId="57" borderId="0" applyNumberFormat="0" applyBorder="0" applyAlignment="0" applyProtection="0">
      <alignment vertical="center"/>
    </xf>
    <xf numFmtId="0" fontId="6" fillId="24" borderId="41" applyNumberFormat="0" applyFont="0" applyAlignment="0" applyProtection="0">
      <alignment vertical="center"/>
    </xf>
    <xf numFmtId="0" fontId="60" fillId="32" borderId="0" applyNumberFormat="0" applyBorder="0" applyAlignment="0" applyProtection="0">
      <alignment vertical="center"/>
    </xf>
    <xf numFmtId="0" fontId="6" fillId="57" borderId="0" applyNumberFormat="0" applyBorder="0" applyAlignment="0" applyProtection="0">
      <alignment vertical="center"/>
    </xf>
    <xf numFmtId="0" fontId="60" fillId="32" borderId="0" applyNumberFormat="0" applyBorder="0" applyAlignment="0" applyProtection="0">
      <alignment vertical="center"/>
    </xf>
    <xf numFmtId="0" fontId="6" fillId="60" borderId="0" applyNumberFormat="0" applyBorder="0" applyAlignment="0" applyProtection="0">
      <alignment vertical="center"/>
    </xf>
    <xf numFmtId="0" fontId="6" fillId="57" borderId="0" applyNumberFormat="0" applyBorder="0" applyAlignment="0" applyProtection="0">
      <alignment vertical="center"/>
    </xf>
    <xf numFmtId="0" fontId="6" fillId="60" borderId="0" applyNumberFormat="0" applyBorder="0" applyAlignment="0" applyProtection="0">
      <alignment vertical="center"/>
    </xf>
    <xf numFmtId="0" fontId="6" fillId="60" borderId="0" applyNumberFormat="0" applyBorder="0" applyAlignment="0" applyProtection="0">
      <alignment vertical="center"/>
    </xf>
    <xf numFmtId="0" fontId="6" fillId="60" borderId="0" applyNumberFormat="0" applyBorder="0" applyAlignment="0" applyProtection="0">
      <alignment vertical="center"/>
    </xf>
    <xf numFmtId="0" fontId="6" fillId="60" borderId="0" applyNumberFormat="0" applyBorder="0" applyAlignment="0" applyProtection="0">
      <alignment vertical="center"/>
    </xf>
    <xf numFmtId="0" fontId="6" fillId="60" borderId="0" applyNumberFormat="0" applyBorder="0" applyAlignment="0" applyProtection="0">
      <alignment vertical="center"/>
    </xf>
    <xf numFmtId="0" fontId="6" fillId="60" borderId="0" applyNumberFormat="0" applyBorder="0" applyAlignment="0" applyProtection="0">
      <alignment vertical="center"/>
    </xf>
    <xf numFmtId="0" fontId="6" fillId="6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5" fillId="14" borderId="39" applyNumberFormat="0" applyAlignment="0" applyProtection="0">
      <alignment vertical="center"/>
    </xf>
    <xf numFmtId="0" fontId="6" fillId="59" borderId="0" applyNumberFormat="0" applyBorder="0" applyAlignment="0" applyProtection="0">
      <alignment vertical="center"/>
    </xf>
    <xf numFmtId="0" fontId="65" fillId="14" borderId="39" applyNumberFormat="0" applyAlignment="0" applyProtection="0">
      <alignment vertical="center"/>
    </xf>
    <xf numFmtId="0" fontId="6" fillId="59" borderId="0" applyNumberFormat="0" applyBorder="0" applyAlignment="0" applyProtection="0">
      <alignment vertical="center"/>
    </xf>
    <xf numFmtId="0" fontId="6" fillId="59" borderId="0" applyNumberFormat="0" applyBorder="0" applyAlignment="0" applyProtection="0">
      <alignment vertical="center"/>
    </xf>
    <xf numFmtId="0" fontId="65" fillId="14" borderId="39" applyNumberFormat="0" applyAlignment="0" applyProtection="0">
      <alignment vertical="center"/>
    </xf>
    <xf numFmtId="0" fontId="6" fillId="59" borderId="0" applyNumberFormat="0" applyBorder="0" applyAlignment="0" applyProtection="0">
      <alignment vertical="center"/>
    </xf>
    <xf numFmtId="0" fontId="65" fillId="14" borderId="39" applyNumberFormat="0" applyAlignment="0" applyProtection="0">
      <alignment vertical="center"/>
    </xf>
    <xf numFmtId="0" fontId="6" fillId="59" borderId="0" applyNumberFormat="0" applyBorder="0" applyAlignment="0" applyProtection="0">
      <alignment vertical="center"/>
    </xf>
    <xf numFmtId="0" fontId="65" fillId="14" borderId="39" applyNumberFormat="0" applyAlignment="0" applyProtection="0">
      <alignment vertical="center"/>
    </xf>
    <xf numFmtId="0" fontId="6" fillId="59" borderId="0" applyNumberFormat="0" applyBorder="0" applyAlignment="0" applyProtection="0">
      <alignment vertical="center"/>
    </xf>
    <xf numFmtId="0" fontId="6" fillId="59" borderId="0" applyNumberFormat="0" applyBorder="0" applyAlignment="0" applyProtection="0">
      <alignment vertical="center"/>
    </xf>
    <xf numFmtId="0" fontId="86" fillId="38" borderId="48" applyNumberFormat="0" applyAlignment="0" applyProtection="0">
      <alignment vertical="center"/>
    </xf>
    <xf numFmtId="0" fontId="65" fillId="14" borderId="39" applyNumberFormat="0" applyAlignment="0" applyProtection="0">
      <alignment vertical="center"/>
    </xf>
    <xf numFmtId="0" fontId="55" fillId="0" borderId="36" applyNumberFormat="0" applyFill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86" fillId="38" borderId="48" applyNumberFormat="0" applyAlignment="0" applyProtection="0">
      <alignment vertical="center"/>
    </xf>
    <xf numFmtId="0" fontId="55" fillId="0" borderId="36" applyNumberFormat="0" applyFill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1" fillId="57" borderId="39" applyNumberFormat="0" applyAlignment="0" applyProtection="0">
      <alignment vertical="center"/>
    </xf>
    <xf numFmtId="0" fontId="65" fillId="14" borderId="39" applyNumberFormat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5" fillId="14" borderId="39" applyNumberFormat="0" applyAlignment="0" applyProtection="0">
      <alignment vertical="center"/>
    </xf>
    <xf numFmtId="0" fontId="89" fillId="35" borderId="0" applyNumberFormat="0" applyBorder="0" applyAlignment="0" applyProtection="0">
      <alignment vertical="center"/>
    </xf>
    <xf numFmtId="0" fontId="6" fillId="60" borderId="0" applyNumberFormat="0" applyBorder="0" applyAlignment="0" applyProtection="0">
      <alignment vertical="center"/>
    </xf>
    <xf numFmtId="0" fontId="60" fillId="32" borderId="0" applyNumberFormat="0" applyBorder="0" applyAlignment="0" applyProtection="0">
      <alignment vertical="center"/>
    </xf>
    <xf numFmtId="0" fontId="6" fillId="60" borderId="0" applyNumberFormat="0" applyBorder="0" applyAlignment="0" applyProtection="0">
      <alignment vertical="center"/>
    </xf>
    <xf numFmtId="0" fontId="91" fillId="57" borderId="39" applyNumberFormat="0" applyAlignment="0" applyProtection="0">
      <alignment vertical="center"/>
    </xf>
    <xf numFmtId="0" fontId="6" fillId="60" borderId="0" applyNumberFormat="0" applyBorder="0" applyAlignment="0" applyProtection="0">
      <alignment vertical="center"/>
    </xf>
    <xf numFmtId="0" fontId="60" fillId="55" borderId="0" applyNumberFormat="0" applyBorder="0" applyAlignment="0" applyProtection="0">
      <alignment vertical="center"/>
    </xf>
    <xf numFmtId="0" fontId="6" fillId="60" borderId="0" applyNumberFormat="0" applyBorder="0" applyAlignment="0" applyProtection="0">
      <alignment vertical="center"/>
    </xf>
    <xf numFmtId="0" fontId="6" fillId="60" borderId="0" applyNumberFormat="0" applyBorder="0" applyAlignment="0" applyProtection="0">
      <alignment vertical="center"/>
    </xf>
    <xf numFmtId="0" fontId="87" fillId="51" borderId="0" applyNumberFormat="0" applyBorder="0" applyAlignment="0" applyProtection="0">
      <alignment vertical="center"/>
    </xf>
    <xf numFmtId="0" fontId="65" fillId="14" borderId="39" applyNumberFormat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87" fillId="51" borderId="0" applyNumberFormat="0" applyBorder="0" applyAlignment="0" applyProtection="0">
      <alignment vertical="center"/>
    </xf>
    <xf numFmtId="0" fontId="60" fillId="61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0" fillId="61" borderId="0" applyNumberFormat="0" applyBorder="0" applyAlignment="0" applyProtection="0">
      <alignment vertical="center"/>
    </xf>
    <xf numFmtId="0" fontId="60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0" fillId="56" borderId="0" applyNumberFormat="0" applyBorder="0" applyAlignment="0" applyProtection="0">
      <alignment vertical="center"/>
    </xf>
    <xf numFmtId="0" fontId="60" fillId="56" borderId="0" applyNumberFormat="0" applyBorder="0" applyAlignment="0" applyProtection="0">
      <alignment vertical="center"/>
    </xf>
    <xf numFmtId="0" fontId="60" fillId="56" borderId="0" applyNumberFormat="0" applyBorder="0" applyAlignment="0" applyProtection="0">
      <alignment vertical="center"/>
    </xf>
    <xf numFmtId="0" fontId="60" fillId="56" borderId="0" applyNumberFormat="0" applyBorder="0" applyAlignment="0" applyProtection="0">
      <alignment vertical="center"/>
    </xf>
    <xf numFmtId="0" fontId="6" fillId="24" borderId="41" applyNumberFormat="0" applyFont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0" fontId="60" fillId="56" borderId="0" applyNumberFormat="0" applyBorder="0" applyAlignment="0" applyProtection="0">
      <alignment vertical="center"/>
    </xf>
    <xf numFmtId="0" fontId="60" fillId="21" borderId="0" applyNumberFormat="0" applyBorder="0" applyAlignment="0" applyProtection="0">
      <alignment vertical="center"/>
    </xf>
    <xf numFmtId="0" fontId="6" fillId="24" borderId="41" applyNumberFormat="0" applyFont="0" applyAlignment="0" applyProtection="0">
      <alignment vertical="center"/>
    </xf>
    <xf numFmtId="0" fontId="6" fillId="0" borderId="0">
      <alignment vertical="center"/>
    </xf>
    <xf numFmtId="0" fontId="60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60" fillId="21" borderId="0" applyNumberFormat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0" fontId="66" fillId="0" borderId="0">
      <alignment vertical="center"/>
    </xf>
    <xf numFmtId="0" fontId="60" fillId="21" borderId="0" applyNumberFormat="0" applyBorder="0" applyAlignment="0" applyProtection="0">
      <alignment vertical="center"/>
    </xf>
    <xf numFmtId="0" fontId="60" fillId="12" borderId="0" applyNumberFormat="0" applyBorder="0" applyAlignment="0" applyProtection="0">
      <alignment vertical="center"/>
    </xf>
    <xf numFmtId="0" fontId="60" fillId="59" borderId="0" applyNumberFormat="0" applyBorder="0" applyAlignment="0" applyProtection="0">
      <alignment vertical="center"/>
    </xf>
    <xf numFmtId="0" fontId="60" fillId="59" borderId="0" applyNumberFormat="0" applyBorder="0" applyAlignment="0" applyProtection="0">
      <alignment vertical="center"/>
    </xf>
    <xf numFmtId="0" fontId="60" fillId="59" borderId="0" applyNumberFormat="0" applyBorder="0" applyAlignment="0" applyProtection="0">
      <alignment vertical="center"/>
    </xf>
    <xf numFmtId="0" fontId="60" fillId="59" borderId="0" applyNumberFormat="0" applyBorder="0" applyAlignment="0" applyProtection="0">
      <alignment vertical="center"/>
    </xf>
    <xf numFmtId="0" fontId="60" fillId="59" borderId="0" applyNumberFormat="0" applyBorder="0" applyAlignment="0" applyProtection="0">
      <alignment vertical="center"/>
    </xf>
    <xf numFmtId="0" fontId="60" fillId="32" borderId="0" applyNumberFormat="0" applyBorder="0" applyAlignment="0" applyProtection="0">
      <alignment vertical="center"/>
    </xf>
    <xf numFmtId="0" fontId="66" fillId="0" borderId="0">
      <alignment vertical="center"/>
    </xf>
    <xf numFmtId="0" fontId="60" fillId="32" borderId="0" applyNumberFormat="0" applyBorder="0" applyAlignment="0" applyProtection="0">
      <alignment vertical="center"/>
    </xf>
    <xf numFmtId="0" fontId="60" fillId="55" borderId="0" applyNumberFormat="0" applyBorder="0" applyAlignment="0" applyProtection="0">
      <alignment vertical="center"/>
    </xf>
    <xf numFmtId="0" fontId="60" fillId="32" borderId="0" applyNumberFormat="0" applyBorder="0" applyAlignment="0" applyProtection="0">
      <alignment vertical="center"/>
    </xf>
    <xf numFmtId="0" fontId="60" fillId="55" borderId="0" applyNumberFormat="0" applyBorder="0" applyAlignment="0" applyProtection="0">
      <alignment vertical="center"/>
    </xf>
    <xf numFmtId="0" fontId="60" fillId="55" borderId="0" applyNumberFormat="0" applyBorder="0" applyAlignment="0" applyProtection="0">
      <alignment vertical="center"/>
    </xf>
    <xf numFmtId="0" fontId="60" fillId="55" borderId="0" applyNumberFormat="0" applyBorder="0" applyAlignment="0" applyProtection="0">
      <alignment vertical="center"/>
    </xf>
    <xf numFmtId="0" fontId="60" fillId="55" borderId="0" applyNumberFormat="0" applyBorder="0" applyAlignment="0" applyProtection="0">
      <alignment vertical="center"/>
    </xf>
    <xf numFmtId="0" fontId="60" fillId="55" borderId="0" applyNumberFormat="0" applyBorder="0" applyAlignment="0" applyProtection="0">
      <alignment vertical="center"/>
    </xf>
    <xf numFmtId="0" fontId="60" fillId="18" borderId="0" applyNumberFormat="0" applyBorder="0" applyAlignment="0" applyProtection="0">
      <alignment vertical="center"/>
    </xf>
    <xf numFmtId="0" fontId="60" fillId="55" borderId="0" applyNumberFormat="0" applyBorder="0" applyAlignment="0" applyProtection="0">
      <alignment vertical="center"/>
    </xf>
    <xf numFmtId="0" fontId="6" fillId="0" borderId="0">
      <alignment vertical="center"/>
    </xf>
    <xf numFmtId="0" fontId="60" fillId="18" borderId="0" applyNumberFormat="0" applyBorder="0" applyAlignment="0" applyProtection="0">
      <alignment vertical="center"/>
    </xf>
    <xf numFmtId="0" fontId="93" fillId="0" borderId="0" applyNumberFormat="0" applyFill="0" applyBorder="0" applyAlignment="0" applyProtection="0">
      <alignment vertical="center"/>
    </xf>
    <xf numFmtId="0" fontId="60" fillId="18" borderId="0" applyNumberFormat="0" applyBorder="0" applyAlignment="0" applyProtection="0">
      <alignment vertical="center"/>
    </xf>
    <xf numFmtId="0" fontId="60" fillId="18" borderId="0" applyNumberFormat="0" applyBorder="0" applyAlignment="0" applyProtection="0">
      <alignment vertical="center"/>
    </xf>
    <xf numFmtId="0" fontId="60" fillId="18" borderId="0" applyNumberFormat="0" applyBorder="0" applyAlignment="0" applyProtection="0">
      <alignment vertical="center"/>
    </xf>
    <xf numFmtId="0" fontId="60" fillId="18" borderId="0" applyNumberFormat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176" fontId="6" fillId="0" borderId="0">
      <alignment vertical="center"/>
    </xf>
    <xf numFmtId="0" fontId="90" fillId="54" borderId="0" applyNumberFormat="0" applyBorder="0" applyAlignment="0" applyProtection="0">
      <alignment vertical="center"/>
    </xf>
    <xf numFmtId="9" fontId="6" fillId="0" borderId="0">
      <alignment vertical="center"/>
    </xf>
    <xf numFmtId="9" fontId="66" fillId="0" borderId="0" applyFont="0" applyFill="0" applyBorder="0" applyAlignment="0" applyProtection="0">
      <alignment vertical="center"/>
    </xf>
    <xf numFmtId="0" fontId="94" fillId="0" borderId="49" applyNumberFormat="0" applyFill="0" applyAlignment="0" applyProtection="0">
      <alignment vertical="center"/>
    </xf>
    <xf numFmtId="0" fontId="94" fillId="0" borderId="49" applyNumberFormat="0" applyFill="0" applyAlignment="0" applyProtection="0">
      <alignment vertical="center"/>
    </xf>
    <xf numFmtId="0" fontId="94" fillId="0" borderId="49" applyNumberFormat="0" applyFill="0" applyAlignment="0" applyProtection="0">
      <alignment vertical="center"/>
    </xf>
    <xf numFmtId="0" fontId="94" fillId="0" borderId="49" applyNumberFormat="0" applyFill="0" applyAlignment="0" applyProtection="0">
      <alignment vertical="center"/>
    </xf>
    <xf numFmtId="0" fontId="55" fillId="0" borderId="36" applyNumberFormat="0" applyFill="0" applyAlignment="0" applyProtection="0">
      <alignment vertical="center"/>
    </xf>
    <xf numFmtId="0" fontId="94" fillId="0" borderId="49" applyNumberFormat="0" applyFill="0" applyAlignment="0" applyProtection="0">
      <alignment vertical="center"/>
    </xf>
    <xf numFmtId="0" fontId="94" fillId="0" borderId="49" applyNumberFormat="0" applyFill="0" applyAlignment="0" applyProtection="0">
      <alignment vertical="center"/>
    </xf>
    <xf numFmtId="0" fontId="94" fillId="0" borderId="49" applyNumberFormat="0" applyFill="0" applyAlignment="0" applyProtection="0">
      <alignment vertical="center"/>
    </xf>
    <xf numFmtId="0" fontId="95" fillId="0" borderId="50" applyNumberFormat="0" applyFill="0" applyAlignment="0" applyProtection="0">
      <alignment vertical="center"/>
    </xf>
    <xf numFmtId="0" fontId="95" fillId="0" borderId="50" applyNumberFormat="0" applyFill="0" applyAlignment="0" applyProtection="0">
      <alignment vertical="center"/>
    </xf>
    <xf numFmtId="0" fontId="89" fillId="35" borderId="0" applyNumberFormat="0" applyBorder="0" applyAlignment="0" applyProtection="0">
      <alignment vertical="center"/>
    </xf>
    <xf numFmtId="0" fontId="95" fillId="0" borderId="50" applyNumberFormat="0" applyFill="0" applyAlignment="0" applyProtection="0">
      <alignment vertical="center"/>
    </xf>
    <xf numFmtId="0" fontId="95" fillId="0" borderId="50" applyNumberFormat="0" applyFill="0" applyAlignment="0" applyProtection="0">
      <alignment vertical="center"/>
    </xf>
    <xf numFmtId="0" fontId="6" fillId="0" borderId="0">
      <alignment vertical="center"/>
    </xf>
    <xf numFmtId="0" fontId="95" fillId="0" borderId="50" applyNumberFormat="0" applyFill="0" applyAlignment="0" applyProtection="0">
      <alignment vertical="center"/>
    </xf>
    <xf numFmtId="0" fontId="95" fillId="0" borderId="50" applyNumberFormat="0" applyFill="0" applyAlignment="0" applyProtection="0">
      <alignment vertical="center"/>
    </xf>
    <xf numFmtId="0" fontId="95" fillId="0" borderId="50" applyNumberFormat="0" applyFill="0" applyAlignment="0" applyProtection="0">
      <alignment vertical="center"/>
    </xf>
    <xf numFmtId="0" fontId="88" fillId="0" borderId="51" applyNumberFormat="0" applyFill="0" applyAlignment="0" applyProtection="0">
      <alignment vertical="center"/>
    </xf>
    <xf numFmtId="0" fontId="89" fillId="35" borderId="0" applyNumberFormat="0" applyBorder="0" applyAlignment="0" applyProtection="0">
      <alignment vertical="center"/>
    </xf>
    <xf numFmtId="0" fontId="88" fillId="0" borderId="51" applyNumberFormat="0" applyFill="0" applyAlignment="0" applyProtection="0">
      <alignment vertical="center"/>
    </xf>
    <xf numFmtId="0" fontId="88" fillId="0" borderId="51" applyNumberFormat="0" applyFill="0" applyAlignment="0" applyProtection="0">
      <alignment vertical="center"/>
    </xf>
    <xf numFmtId="0" fontId="88" fillId="0" borderId="51" applyNumberFormat="0" applyFill="0" applyAlignment="0" applyProtection="0">
      <alignment vertical="center"/>
    </xf>
    <xf numFmtId="0" fontId="96" fillId="0" borderId="0"/>
    <xf numFmtId="0" fontId="88" fillId="0" borderId="51" applyNumberFormat="0" applyFill="0" applyAlignment="0" applyProtection="0">
      <alignment vertical="center"/>
    </xf>
    <xf numFmtId="0" fontId="88" fillId="0" borderId="51" applyNumberFormat="0" applyFill="0" applyAlignment="0" applyProtection="0">
      <alignment vertical="center"/>
    </xf>
    <xf numFmtId="0" fontId="88" fillId="0" borderId="51" applyNumberFormat="0" applyFill="0" applyAlignment="0" applyProtection="0">
      <alignment vertical="center"/>
    </xf>
    <xf numFmtId="43" fontId="66" fillId="0" borderId="0" applyFont="0" applyFill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55" fillId="0" borderId="36" applyNumberFormat="0" applyFill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55" fillId="0" borderId="36" applyNumberFormat="0" applyFill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97" fillId="0" borderId="0" applyNumberFormat="0" applyFill="0" applyBorder="0" applyAlignment="0" applyProtection="0">
      <alignment vertical="center"/>
    </xf>
    <xf numFmtId="0" fontId="60" fillId="25" borderId="0" applyNumberFormat="0" applyBorder="0" applyAlignment="0" applyProtection="0">
      <alignment vertical="center"/>
    </xf>
    <xf numFmtId="0" fontId="97" fillId="0" borderId="0" applyNumberFormat="0" applyFill="0" applyBorder="0" applyAlignment="0" applyProtection="0">
      <alignment vertical="center"/>
    </xf>
    <xf numFmtId="0" fontId="60" fillId="25" borderId="0" applyNumberFormat="0" applyBorder="0" applyAlignment="0" applyProtection="0">
      <alignment vertical="center"/>
    </xf>
    <xf numFmtId="0" fontId="55" fillId="0" borderId="36" applyNumberFormat="0" applyFill="0" applyAlignment="0" applyProtection="0">
      <alignment vertical="center"/>
    </xf>
    <xf numFmtId="0" fontId="97" fillId="0" borderId="0" applyNumberFormat="0" applyFill="0" applyBorder="0" applyAlignment="0" applyProtection="0">
      <alignment vertical="center"/>
    </xf>
    <xf numFmtId="0" fontId="97" fillId="0" borderId="0" applyNumberFormat="0" applyFill="0" applyBorder="0" applyAlignment="0" applyProtection="0">
      <alignment vertical="center"/>
    </xf>
    <xf numFmtId="0" fontId="60" fillId="12" borderId="0" applyNumberFormat="0" applyBorder="0" applyAlignment="0" applyProtection="0">
      <alignment vertical="center"/>
    </xf>
    <xf numFmtId="0" fontId="97" fillId="0" borderId="0" applyNumberFormat="0" applyFill="0" applyBorder="0" applyAlignment="0" applyProtection="0">
      <alignment vertical="center"/>
    </xf>
    <xf numFmtId="0" fontId="6" fillId="24" borderId="41" applyNumberFormat="0" applyFont="0" applyAlignment="0" applyProtection="0">
      <alignment vertical="center"/>
    </xf>
    <xf numFmtId="0" fontId="97" fillId="0" borderId="0" applyNumberFormat="0" applyFill="0" applyBorder="0" applyAlignment="0" applyProtection="0">
      <alignment vertical="center"/>
    </xf>
    <xf numFmtId="0" fontId="97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90" fillId="54" borderId="0" applyNumberFormat="0" applyBorder="0" applyAlignment="0" applyProtection="0">
      <alignment vertical="center"/>
    </xf>
    <xf numFmtId="0" fontId="90" fillId="54" borderId="0" applyNumberFormat="0" applyBorder="0" applyAlignment="0" applyProtection="0">
      <alignment vertical="center"/>
    </xf>
    <xf numFmtId="0" fontId="90" fillId="54" borderId="0" applyNumberFormat="0" applyBorder="0" applyAlignment="0" applyProtection="0">
      <alignment vertical="center"/>
    </xf>
    <xf numFmtId="0" fontId="90" fillId="54" borderId="0" applyNumberFormat="0" applyBorder="0" applyAlignment="0" applyProtection="0">
      <alignment vertical="center"/>
    </xf>
    <xf numFmtId="0" fontId="6" fillId="0" borderId="0">
      <alignment vertical="center"/>
    </xf>
    <xf numFmtId="0" fontId="66" fillId="0" borderId="0">
      <alignment vertical="center"/>
    </xf>
    <xf numFmtId="0" fontId="6" fillId="0" borderId="0">
      <alignment vertical="center"/>
    </xf>
    <xf numFmtId="0" fontId="66" fillId="0" borderId="0"/>
    <xf numFmtId="0" fontId="66" fillId="0" borderId="0">
      <alignment vertical="center"/>
    </xf>
    <xf numFmtId="0" fontId="66" fillId="0" borderId="0">
      <alignment vertical="center"/>
    </xf>
    <xf numFmtId="0" fontId="60" fillId="61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4" fillId="0" borderId="0">
      <alignment vertical="center"/>
    </xf>
    <xf numFmtId="0" fontId="98" fillId="0" borderId="0" applyNumberFormat="0" applyFill="0" applyBorder="0" applyProtection="0">
      <alignment vertical="top" wrapText="1"/>
    </xf>
    <xf numFmtId="0" fontId="14" fillId="0" borderId="0">
      <alignment vertical="center"/>
    </xf>
    <xf numFmtId="0" fontId="6" fillId="0" borderId="0"/>
    <xf numFmtId="0" fontId="6" fillId="0" borderId="0"/>
    <xf numFmtId="0" fontId="91" fillId="57" borderId="39" applyNumberFormat="0" applyAlignment="0" applyProtection="0">
      <alignment vertical="center"/>
    </xf>
    <xf numFmtId="0" fontId="14" fillId="0" borderId="0">
      <alignment vertical="center"/>
    </xf>
    <xf numFmtId="0" fontId="91" fillId="57" borderId="39" applyNumberFormat="0" applyAlignment="0" applyProtection="0">
      <alignment vertical="center"/>
    </xf>
    <xf numFmtId="0" fontId="66" fillId="0" borderId="0">
      <alignment vertical="center"/>
    </xf>
    <xf numFmtId="0" fontId="15" fillId="0" borderId="0">
      <alignment vertical="center"/>
    </xf>
    <xf numFmtId="0" fontId="6" fillId="0" borderId="0"/>
    <xf numFmtId="0" fontId="91" fillId="57" borderId="39" applyNumberFormat="0" applyAlignment="0" applyProtection="0">
      <alignment vertical="center"/>
    </xf>
    <xf numFmtId="0" fontId="14" fillId="0" borderId="0">
      <alignment vertical="center"/>
    </xf>
    <xf numFmtId="0" fontId="6" fillId="0" borderId="0"/>
    <xf numFmtId="0" fontId="60" fillId="32" borderId="0" applyNumberFormat="0" applyBorder="0" applyAlignment="0" applyProtection="0">
      <alignment vertical="center"/>
    </xf>
    <xf numFmtId="0" fontId="15" fillId="0" borderId="0">
      <alignment vertical="center"/>
    </xf>
    <xf numFmtId="0" fontId="60" fillId="32" borderId="0" applyNumberFormat="0" applyBorder="0" applyAlignment="0" applyProtection="0">
      <alignment vertical="center"/>
    </xf>
    <xf numFmtId="0" fontId="6" fillId="0" borderId="0"/>
    <xf numFmtId="0" fontId="60" fillId="32" borderId="0" applyNumberFormat="0" applyBorder="0" applyAlignment="0" applyProtection="0">
      <alignment vertical="center"/>
    </xf>
    <xf numFmtId="0" fontId="66" fillId="0" borderId="0"/>
    <xf numFmtId="0" fontId="60" fillId="32" borderId="0" applyNumberFormat="0" applyBorder="0" applyAlignment="0" applyProtection="0">
      <alignment vertical="center"/>
    </xf>
    <xf numFmtId="0" fontId="66" fillId="0" borderId="0"/>
    <xf numFmtId="0" fontId="66" fillId="0" borderId="0"/>
    <xf numFmtId="0" fontId="6" fillId="0" borderId="0">
      <alignment vertical="center"/>
    </xf>
    <xf numFmtId="0" fontId="87" fillId="51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0" fillId="55" borderId="0" applyNumberFormat="0" applyBorder="0" applyAlignment="0" applyProtection="0">
      <alignment vertical="center"/>
    </xf>
    <xf numFmtId="0" fontId="0" fillId="0" borderId="0">
      <alignment vertical="center"/>
    </xf>
    <xf numFmtId="0" fontId="60" fillId="55" borderId="0" applyNumberFormat="0" applyBorder="0" applyAlignment="0" applyProtection="0">
      <alignment vertical="center"/>
    </xf>
    <xf numFmtId="0" fontId="0" fillId="0" borderId="0">
      <alignment vertical="center"/>
    </xf>
    <xf numFmtId="0" fontId="66" fillId="0" borderId="0"/>
    <xf numFmtId="0" fontId="66" fillId="0" borderId="0"/>
    <xf numFmtId="0" fontId="91" fillId="57" borderId="39" applyNumberFormat="0" applyAlignment="0" applyProtection="0">
      <alignment vertical="center"/>
    </xf>
    <xf numFmtId="0" fontId="6" fillId="0" borderId="0">
      <alignment vertical="center"/>
    </xf>
    <xf numFmtId="0" fontId="66" fillId="0" borderId="0"/>
    <xf numFmtId="0" fontId="60" fillId="62" borderId="0" applyNumberFormat="0" applyBorder="0" applyAlignment="0" applyProtection="0">
      <alignment vertical="center"/>
    </xf>
    <xf numFmtId="0" fontId="61" fillId="0" borderId="0">
      <alignment vertical="center"/>
    </xf>
    <xf numFmtId="0" fontId="0" fillId="0" borderId="0">
      <alignment vertical="center"/>
    </xf>
    <xf numFmtId="0" fontId="6" fillId="24" borderId="41" applyNumberFormat="0" applyFont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0" fontId="96" fillId="0" borderId="0"/>
    <xf numFmtId="0" fontId="89" fillId="35" borderId="0" applyNumberFormat="0" applyBorder="0" applyAlignment="0" applyProtection="0">
      <alignment vertical="center"/>
    </xf>
    <xf numFmtId="0" fontId="89" fillId="35" borderId="0" applyNumberFormat="0" applyBorder="0" applyAlignment="0" applyProtection="0">
      <alignment vertical="center"/>
    </xf>
    <xf numFmtId="0" fontId="89" fillId="35" borderId="0" applyNumberFormat="0" applyBorder="0" applyAlignment="0" applyProtection="0">
      <alignment vertical="center"/>
    </xf>
    <xf numFmtId="0" fontId="55" fillId="0" borderId="36" applyNumberFormat="0" applyFill="0" applyAlignment="0" applyProtection="0">
      <alignment vertical="center"/>
    </xf>
    <xf numFmtId="0" fontId="86" fillId="38" borderId="48" applyNumberFormat="0" applyAlignment="0" applyProtection="0">
      <alignment vertical="center"/>
    </xf>
    <xf numFmtId="0" fontId="55" fillId="0" borderId="36" applyNumberFormat="0" applyFill="0" applyAlignment="0" applyProtection="0">
      <alignment vertical="center"/>
    </xf>
    <xf numFmtId="0" fontId="55" fillId="0" borderId="36" applyNumberFormat="0" applyFill="0" applyAlignment="0" applyProtection="0">
      <alignment vertical="center"/>
    </xf>
    <xf numFmtId="0" fontId="55" fillId="0" borderId="36" applyNumberFormat="0" applyFill="0" applyAlignment="0" applyProtection="0">
      <alignment vertical="center"/>
    </xf>
    <xf numFmtId="0" fontId="60" fillId="61" borderId="0" applyNumberFormat="0" applyBorder="0" applyAlignment="0" applyProtection="0">
      <alignment vertical="center"/>
    </xf>
    <xf numFmtId="0" fontId="55" fillId="0" borderId="36" applyNumberFormat="0" applyFill="0" applyAlignment="0" applyProtection="0">
      <alignment vertical="center"/>
    </xf>
    <xf numFmtId="0" fontId="86" fillId="38" borderId="48" applyNumberFormat="0" applyAlignment="0" applyProtection="0">
      <alignment vertical="center"/>
    </xf>
    <xf numFmtId="0" fontId="86" fillId="38" borderId="48" applyNumberFormat="0" applyAlignment="0" applyProtection="0">
      <alignment vertical="center"/>
    </xf>
    <xf numFmtId="0" fontId="86" fillId="38" borderId="48" applyNumberFormat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6" fillId="24" borderId="41" applyNumberFormat="0" applyFont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0" fontId="6" fillId="24" borderId="41" applyNumberFormat="0" applyFont="0" applyAlignment="0" applyProtection="0">
      <alignment vertical="center"/>
    </xf>
    <xf numFmtId="0" fontId="59" fillId="0" borderId="35" applyNumberFormat="0" applyFill="0" applyAlignment="0" applyProtection="0">
      <alignment vertical="center"/>
    </xf>
    <xf numFmtId="0" fontId="6" fillId="24" borderId="41" applyNumberFormat="0" applyFont="0" applyAlignment="0" applyProtection="0">
      <alignment vertical="center"/>
    </xf>
    <xf numFmtId="0" fontId="59" fillId="0" borderId="35" applyNumberFormat="0" applyFill="0" applyAlignment="0" applyProtection="0">
      <alignment vertical="center"/>
    </xf>
    <xf numFmtId="0" fontId="59" fillId="0" borderId="35" applyNumberFormat="0" applyFill="0" applyAlignment="0" applyProtection="0">
      <alignment vertical="center"/>
    </xf>
    <xf numFmtId="43" fontId="66" fillId="0" borderId="0" applyFont="0" applyFill="0" applyBorder="0" applyAlignment="0" applyProtection="0"/>
    <xf numFmtId="43" fontId="66" fillId="0" borderId="0" applyFont="0" applyFill="0" applyBorder="0" applyAlignment="0" applyProtection="0"/>
    <xf numFmtId="0" fontId="60" fillId="25" borderId="0" applyNumberFormat="0" applyBorder="0" applyAlignment="0" applyProtection="0">
      <alignment vertical="center"/>
    </xf>
    <xf numFmtId="0" fontId="60" fillId="25" borderId="0" applyNumberFormat="0" applyBorder="0" applyAlignment="0" applyProtection="0">
      <alignment vertical="center"/>
    </xf>
    <xf numFmtId="0" fontId="60" fillId="25" borderId="0" applyNumberFormat="0" applyBorder="0" applyAlignment="0" applyProtection="0">
      <alignment vertical="center"/>
    </xf>
    <xf numFmtId="0" fontId="60" fillId="25" borderId="0" applyNumberFormat="0" applyBorder="0" applyAlignment="0" applyProtection="0">
      <alignment vertical="center"/>
    </xf>
    <xf numFmtId="0" fontId="60" fillId="12" borderId="0" applyNumberFormat="0" applyBorder="0" applyAlignment="0" applyProtection="0">
      <alignment vertical="center"/>
    </xf>
    <xf numFmtId="0" fontId="60" fillId="12" borderId="0" applyNumberFormat="0" applyBorder="0" applyAlignment="0" applyProtection="0">
      <alignment vertical="center"/>
    </xf>
    <xf numFmtId="0" fontId="60" fillId="12" borderId="0" applyNumberFormat="0" applyBorder="0" applyAlignment="0" applyProtection="0">
      <alignment vertical="center"/>
    </xf>
    <xf numFmtId="0" fontId="91" fillId="57" borderId="39" applyNumberFormat="0" applyAlignment="0" applyProtection="0">
      <alignment vertical="center"/>
    </xf>
    <xf numFmtId="0" fontId="60" fillId="61" borderId="0" applyNumberFormat="0" applyBorder="0" applyAlignment="0" applyProtection="0">
      <alignment vertical="center"/>
    </xf>
    <xf numFmtId="0" fontId="60" fillId="61" borderId="0" applyNumberFormat="0" applyBorder="0" applyAlignment="0" applyProtection="0">
      <alignment vertical="center"/>
    </xf>
    <xf numFmtId="0" fontId="60" fillId="61" borderId="0" applyNumberFormat="0" applyBorder="0" applyAlignment="0" applyProtection="0">
      <alignment vertical="center"/>
    </xf>
    <xf numFmtId="0" fontId="60" fillId="32" borderId="0" applyNumberFormat="0" applyBorder="0" applyAlignment="0" applyProtection="0">
      <alignment vertical="center"/>
    </xf>
    <xf numFmtId="0" fontId="91" fillId="57" borderId="39" applyNumberFormat="0" applyAlignment="0" applyProtection="0">
      <alignment vertical="center"/>
    </xf>
    <xf numFmtId="0" fontId="60" fillId="32" borderId="0" applyNumberFormat="0" applyBorder="0" applyAlignment="0" applyProtection="0">
      <alignment vertical="center"/>
    </xf>
    <xf numFmtId="177" fontId="66" fillId="0" borderId="0"/>
    <xf numFmtId="0" fontId="60" fillId="55" borderId="0" applyNumberFormat="0" applyBorder="0" applyAlignment="0" applyProtection="0">
      <alignment vertical="center"/>
    </xf>
    <xf numFmtId="0" fontId="60" fillId="55" borderId="0" applyNumberFormat="0" applyBorder="0" applyAlignment="0" applyProtection="0">
      <alignment vertical="center"/>
    </xf>
    <xf numFmtId="0" fontId="60" fillId="55" borderId="0" applyNumberFormat="0" applyBorder="0" applyAlignment="0" applyProtection="0">
      <alignment vertical="center"/>
    </xf>
    <xf numFmtId="177" fontId="0" fillId="0" borderId="0">
      <alignment vertical="center"/>
    </xf>
    <xf numFmtId="0" fontId="60" fillId="62" borderId="0" applyNumberFormat="0" applyBorder="0" applyAlignment="0" applyProtection="0">
      <alignment vertical="center"/>
    </xf>
    <xf numFmtId="0" fontId="60" fillId="62" borderId="0" applyNumberFormat="0" applyBorder="0" applyAlignment="0" applyProtection="0">
      <alignment vertical="center"/>
    </xf>
    <xf numFmtId="0" fontId="60" fillId="62" borderId="0" applyNumberFormat="0" applyBorder="0" applyAlignment="0" applyProtection="0">
      <alignment vertical="center"/>
    </xf>
    <xf numFmtId="0" fontId="60" fillId="62" borderId="0" applyNumberFormat="0" applyBorder="0" applyAlignment="0" applyProtection="0">
      <alignment vertical="center"/>
    </xf>
    <xf numFmtId="0" fontId="60" fillId="62" borderId="0" applyNumberFormat="0" applyBorder="0" applyAlignment="0" applyProtection="0">
      <alignment vertical="center"/>
    </xf>
    <xf numFmtId="0" fontId="60" fillId="62" borderId="0" applyNumberFormat="0" applyBorder="0" applyAlignment="0" applyProtection="0">
      <alignment vertical="center"/>
    </xf>
    <xf numFmtId="0" fontId="87" fillId="51" borderId="0" applyNumberFormat="0" applyBorder="0" applyAlignment="0" applyProtection="0">
      <alignment vertical="center"/>
    </xf>
    <xf numFmtId="0" fontId="87" fillId="51" borderId="0" applyNumberFormat="0" applyBorder="0" applyAlignment="0" applyProtection="0">
      <alignment vertical="center"/>
    </xf>
    <xf numFmtId="0" fontId="87" fillId="51" borderId="0" applyNumberFormat="0" applyBorder="0" applyAlignment="0" applyProtection="0">
      <alignment vertical="center"/>
    </xf>
    <xf numFmtId="0" fontId="63" fillId="14" borderId="37" applyNumberFormat="0" applyAlignment="0" applyProtection="0">
      <alignment vertical="center"/>
    </xf>
    <xf numFmtId="0" fontId="63" fillId="14" borderId="37" applyNumberFormat="0" applyAlignment="0" applyProtection="0">
      <alignment vertical="center"/>
    </xf>
    <xf numFmtId="0" fontId="63" fillId="14" borderId="37" applyNumberFormat="0" applyAlignment="0" applyProtection="0">
      <alignment vertical="center"/>
    </xf>
    <xf numFmtId="0" fontId="63" fillId="14" borderId="37" applyNumberFormat="0" applyAlignment="0" applyProtection="0">
      <alignment vertical="center"/>
    </xf>
    <xf numFmtId="0" fontId="77" fillId="0" borderId="0"/>
    <xf numFmtId="0" fontId="91" fillId="57" borderId="39" applyNumberFormat="0" applyAlignment="0" applyProtection="0">
      <alignment vertical="center"/>
    </xf>
    <xf numFmtId="0" fontId="77" fillId="0" borderId="0"/>
    <xf numFmtId="0" fontId="91" fillId="57" borderId="39" applyNumberFormat="0" applyAlignment="0" applyProtection="0">
      <alignment vertical="center"/>
    </xf>
    <xf numFmtId="0" fontId="91" fillId="57" borderId="39" applyNumberFormat="0" applyAlignment="0" applyProtection="0">
      <alignment vertical="center"/>
    </xf>
    <xf numFmtId="0" fontId="91" fillId="57" borderId="39" applyNumberFormat="0" applyAlignment="0" applyProtection="0">
      <alignment vertical="center"/>
    </xf>
    <xf numFmtId="0" fontId="91" fillId="57" borderId="39" applyNumberFormat="0" applyAlignment="0" applyProtection="0">
      <alignment vertical="center"/>
    </xf>
    <xf numFmtId="0" fontId="99" fillId="0" borderId="0"/>
    <xf numFmtId="0" fontId="61" fillId="0" borderId="0"/>
    <xf numFmtId="0" fontId="77" fillId="0" borderId="0"/>
    <xf numFmtId="0" fontId="77" fillId="0" borderId="0"/>
    <xf numFmtId="0" fontId="6" fillId="24" borderId="41" applyNumberFormat="0" applyFont="0" applyAlignment="0" applyProtection="0">
      <alignment vertical="center"/>
    </xf>
    <xf numFmtId="0" fontId="6" fillId="24" borderId="41" applyNumberFormat="0" applyFont="0" applyAlignment="0" applyProtection="0">
      <alignment vertical="center"/>
    </xf>
    <xf numFmtId="0" fontId="6" fillId="24" borderId="41" applyNumberFormat="0" applyFont="0" applyAlignment="0" applyProtection="0">
      <alignment vertical="center"/>
    </xf>
    <xf numFmtId="0" fontId="6" fillId="24" borderId="41" applyNumberFormat="0" applyFont="0" applyAlignment="0" applyProtection="0">
      <alignment vertical="center"/>
    </xf>
    <xf numFmtId="0" fontId="6" fillId="24" borderId="41" applyNumberFormat="0" applyFont="0" applyAlignment="0" applyProtection="0">
      <alignment vertical="center"/>
    </xf>
    <xf numFmtId="0" fontId="6" fillId="24" borderId="41" applyNumberFormat="0" applyFont="0" applyAlignment="0" applyProtection="0">
      <alignment vertical="center"/>
    </xf>
    <xf numFmtId="0" fontId="6" fillId="24" borderId="41" applyNumberFormat="0" applyFont="0" applyAlignment="0" applyProtection="0">
      <alignment vertical="center"/>
    </xf>
    <xf numFmtId="0" fontId="6" fillId="24" borderId="41" applyNumberFormat="0" applyFont="0" applyAlignment="0" applyProtection="0">
      <alignment vertical="center"/>
    </xf>
    <xf numFmtId="0" fontId="6" fillId="24" borderId="41" applyNumberFormat="0" applyFont="0" applyAlignment="0" applyProtection="0">
      <alignment vertical="center"/>
    </xf>
    <xf numFmtId="0" fontId="6" fillId="24" borderId="41" applyNumberFormat="0" applyFont="0" applyAlignment="0" applyProtection="0">
      <alignment vertical="center"/>
    </xf>
    <xf numFmtId="0" fontId="6" fillId="24" borderId="41" applyNumberFormat="0" applyFont="0" applyAlignment="0" applyProtection="0">
      <alignment vertical="center"/>
    </xf>
    <xf numFmtId="0" fontId="6" fillId="24" borderId="41" applyNumberFormat="0" applyFont="0" applyAlignment="0" applyProtection="0">
      <alignment vertical="center"/>
    </xf>
    <xf numFmtId="0" fontId="6" fillId="24" borderId="41" applyNumberFormat="0" applyFont="0" applyAlignment="0" applyProtection="0">
      <alignment vertical="center"/>
    </xf>
    <xf numFmtId="0" fontId="6" fillId="24" borderId="41" applyNumberFormat="0" applyFont="0" applyAlignment="0" applyProtection="0">
      <alignment vertical="center"/>
    </xf>
    <xf numFmtId="0" fontId="6" fillId="24" borderId="41" applyNumberFormat="0" applyFont="0" applyAlignment="0" applyProtection="0">
      <alignment vertical="center"/>
    </xf>
    <xf numFmtId="177" fontId="0" fillId="0" borderId="0">
      <alignment vertical="center"/>
    </xf>
    <xf numFmtId="177" fontId="66" fillId="0" borderId="0" applyBorder="0"/>
    <xf numFmtId="177" fontId="100" fillId="0" borderId="0" applyNumberFormat="0" applyFill="0" applyBorder="0" applyAlignment="0" applyProtection="0">
      <alignment vertical="center"/>
    </xf>
    <xf numFmtId="177" fontId="66" fillId="0" borderId="0"/>
    <xf numFmtId="38" fontId="66" fillId="0" borderId="0" applyFont="0" applyFill="0" applyBorder="0" applyAlignment="0" applyProtection="0">
      <alignment vertical="center"/>
    </xf>
    <xf numFmtId="177" fontId="37" fillId="0" borderId="0">
      <alignment vertical="center"/>
    </xf>
    <xf numFmtId="9" fontId="0" fillId="0" borderId="0" applyFont="0" applyFill="0" applyBorder="0" applyAlignment="0" applyProtection="0">
      <alignment vertical="center"/>
    </xf>
  </cellStyleXfs>
  <cellXfs count="269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justify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justify" vertical="center" wrapText="1"/>
    </xf>
    <xf numFmtId="9" fontId="4" fillId="0" borderId="4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308" applyBorder="1">
      <alignment vertical="center"/>
    </xf>
    <xf numFmtId="0" fontId="7" fillId="0" borderId="0" xfId="308" applyNumberFormat="1" applyFont="1" applyFill="1" applyBorder="1" applyAlignment="1" applyProtection="1">
      <alignment horizontal="center" vertical="center"/>
    </xf>
    <xf numFmtId="0" fontId="6" fillId="0" borderId="0" xfId="308" applyFill="1">
      <alignment vertical="center"/>
    </xf>
    <xf numFmtId="0" fontId="6" fillId="0" borderId="0" xfId="308" applyNumberFormat="1" applyFont="1" applyFill="1" applyBorder="1" applyAlignment="1" applyProtection="1">
      <alignment horizontal="center" vertical="center" shrinkToFit="1"/>
    </xf>
    <xf numFmtId="0" fontId="6" fillId="0" borderId="0" xfId="0" applyNumberFormat="1" applyFont="1" applyFill="1" applyBorder="1" applyAlignment="1" applyProtection="1">
      <alignment vertical="center"/>
    </xf>
    <xf numFmtId="0" fontId="6" fillId="0" borderId="0" xfId="308">
      <alignment vertical="center"/>
    </xf>
    <xf numFmtId="0" fontId="6" fillId="0" borderId="0" xfId="308" applyNumberFormat="1">
      <alignment vertical="center"/>
    </xf>
    <xf numFmtId="0" fontId="6" fillId="0" borderId="0" xfId="308" applyNumberFormat="1" applyAlignment="1">
      <alignment horizontal="center" vertical="center"/>
    </xf>
    <xf numFmtId="14" fontId="6" fillId="0" borderId="0" xfId="308" applyNumberFormat="1">
      <alignment vertical="center"/>
    </xf>
    <xf numFmtId="179" fontId="6" fillId="0" borderId="0" xfId="308" applyNumberFormat="1">
      <alignment vertical="center"/>
    </xf>
    <xf numFmtId="180" fontId="8" fillId="0" borderId="0" xfId="111" applyNumberFormat="1" applyFont="1" applyFill="1" applyBorder="1" applyAlignment="1" applyProtection="1">
      <alignment vertical="center"/>
    </xf>
    <xf numFmtId="180" fontId="9" fillId="0" borderId="0" xfId="111" applyNumberFormat="1" applyFont="1" applyFill="1" applyBorder="1" applyAlignment="1" applyProtection="1">
      <alignment vertical="center"/>
    </xf>
    <xf numFmtId="180" fontId="10" fillId="0" borderId="0" xfId="111" applyNumberFormat="1" applyFont="1" applyFill="1" applyBorder="1" applyAlignment="1" applyProtection="1">
      <alignment vertical="center"/>
    </xf>
    <xf numFmtId="180" fontId="10" fillId="0" borderId="0" xfId="111" applyNumberFormat="1" applyFont="1" applyFill="1" applyBorder="1" applyAlignment="1" applyProtection="1">
      <alignment horizontal="center" vertical="top"/>
    </xf>
    <xf numFmtId="0" fontId="6" fillId="0" borderId="0" xfId="308" applyNumberFormat="1" applyFont="1" applyFill="1" applyBorder="1" applyAlignment="1" applyProtection="1">
      <alignment horizontal="center" vertical="center"/>
    </xf>
    <xf numFmtId="0" fontId="6" fillId="0" borderId="0" xfId="308" applyNumberFormat="1" applyBorder="1" applyAlignment="1">
      <alignment horizontal="center" vertical="center"/>
    </xf>
    <xf numFmtId="180" fontId="11" fillId="3" borderId="5" xfId="111" applyNumberFormat="1" applyFont="1" applyFill="1" applyBorder="1" applyAlignment="1" applyProtection="1">
      <alignment horizontal="center" vertical="center"/>
    </xf>
    <xf numFmtId="180" fontId="8" fillId="3" borderId="5" xfId="111" applyNumberFormat="1" applyFont="1" applyFill="1" applyBorder="1" applyAlignment="1" applyProtection="1">
      <alignment horizontal="center" vertical="center"/>
    </xf>
    <xf numFmtId="0" fontId="8" fillId="3" borderId="5" xfId="111" applyNumberFormat="1" applyFont="1" applyFill="1" applyBorder="1" applyAlignment="1" applyProtection="1">
      <alignment horizontal="center" vertical="center" wrapText="1"/>
    </xf>
    <xf numFmtId="0" fontId="12" fillId="3" borderId="5" xfId="400" applyNumberFormat="1" applyFont="1" applyFill="1" applyBorder="1" applyAlignment="1" applyProtection="1">
      <alignment horizontal="center" vertical="center" wrapText="1"/>
    </xf>
    <xf numFmtId="0" fontId="13" fillId="3" borderId="5" xfId="400" applyNumberFormat="1" applyFont="1" applyFill="1" applyBorder="1" applyAlignment="1" applyProtection="1">
      <alignment horizontal="center" vertical="center" wrapText="1"/>
    </xf>
    <xf numFmtId="180" fontId="11" fillId="3" borderId="6" xfId="111" applyNumberFormat="1" applyFont="1" applyFill="1" applyBorder="1" applyAlignment="1" applyProtection="1">
      <alignment horizontal="center" vertical="center"/>
    </xf>
    <xf numFmtId="180" fontId="8" fillId="3" borderId="6" xfId="111" applyNumberFormat="1" applyFont="1" applyFill="1" applyBorder="1" applyAlignment="1" applyProtection="1">
      <alignment horizontal="center" vertical="center"/>
    </xf>
    <xf numFmtId="0" fontId="8" fillId="3" borderId="6" xfId="111" applyNumberFormat="1" applyFont="1" applyFill="1" applyBorder="1" applyAlignment="1" applyProtection="1">
      <alignment horizontal="center" vertical="center" wrapText="1"/>
    </xf>
    <xf numFmtId="0" fontId="12" fillId="3" borderId="6" xfId="400" applyNumberFormat="1" applyFont="1" applyFill="1" applyBorder="1" applyAlignment="1" applyProtection="1">
      <alignment horizontal="center" vertical="center" wrapText="1"/>
    </xf>
    <xf numFmtId="0" fontId="13" fillId="3" borderId="6" xfId="400" applyNumberFormat="1" applyFont="1" applyFill="1" applyBorder="1" applyAlignment="1" applyProtection="1">
      <alignment horizontal="center" vertical="center" wrapText="1"/>
    </xf>
    <xf numFmtId="180" fontId="14" fillId="0" borderId="6" xfId="308" applyNumberFormat="1" applyFont="1" applyFill="1" applyBorder="1" applyAlignment="1" applyProtection="1">
      <alignment horizontal="center" vertical="center"/>
    </xf>
    <xf numFmtId="0" fontId="15" fillId="0" borderId="7" xfId="308" applyFont="1" applyFill="1" applyBorder="1" applyAlignment="1">
      <alignment horizontal="center" vertical="center" wrapText="1"/>
    </xf>
    <xf numFmtId="49" fontId="16" fillId="4" borderId="8" xfId="308" applyNumberFormat="1" applyFont="1" applyFill="1" applyBorder="1" applyAlignment="1">
      <alignment horizontal="center" vertical="center" wrapText="1"/>
    </xf>
    <xf numFmtId="0" fontId="6" fillId="0" borderId="7" xfId="308" applyNumberFormat="1" applyFill="1" applyBorder="1" applyAlignment="1">
      <alignment horizontal="center" vertical="center"/>
    </xf>
    <xf numFmtId="0" fontId="6" fillId="0" borderId="8" xfId="308" applyFill="1" applyBorder="1">
      <alignment vertical="center"/>
    </xf>
    <xf numFmtId="180" fontId="14" fillId="4" borderId="6" xfId="308" applyNumberFormat="1" applyFont="1" applyFill="1" applyBorder="1" applyAlignment="1" applyProtection="1">
      <alignment horizontal="center" vertical="center" shrinkToFit="1"/>
    </xf>
    <xf numFmtId="180" fontId="17" fillId="4" borderId="7" xfId="308" applyNumberFormat="1" applyFont="1" applyFill="1" applyBorder="1" applyAlignment="1" applyProtection="1">
      <alignment horizontal="center" vertical="center" shrinkToFit="1"/>
    </xf>
    <xf numFmtId="180" fontId="17" fillId="4" borderId="7" xfId="308" applyNumberFormat="1" applyFont="1" applyFill="1" applyBorder="1" applyAlignment="1" applyProtection="1">
      <alignment horizontal="center" vertical="top" shrinkToFit="1"/>
    </xf>
    <xf numFmtId="0" fontId="16" fillId="4" borderId="7" xfId="308" applyNumberFormat="1" applyFont="1" applyFill="1" applyBorder="1" applyAlignment="1">
      <alignment horizontal="center" vertical="center" shrinkToFit="1"/>
    </xf>
    <xf numFmtId="0" fontId="6" fillId="4" borderId="7" xfId="308" applyNumberFormat="1" applyFont="1" applyFill="1" applyBorder="1" applyAlignment="1" applyProtection="1">
      <alignment horizontal="center" vertical="center" shrinkToFit="1"/>
    </xf>
    <xf numFmtId="0" fontId="6" fillId="4" borderId="7" xfId="308" applyNumberFormat="1" applyFill="1" applyBorder="1" applyAlignment="1">
      <alignment horizontal="center" vertical="center" shrinkToFit="1"/>
    </xf>
    <xf numFmtId="0" fontId="6" fillId="3" borderId="7" xfId="308" applyFont="1" applyFill="1" applyBorder="1" applyAlignment="1">
      <alignment horizontal="center" vertical="center"/>
    </xf>
    <xf numFmtId="179" fontId="6" fillId="4" borderId="7" xfId="308" applyNumberFormat="1" applyFont="1" applyFill="1" applyBorder="1" applyAlignment="1">
      <alignment horizontal="center" vertical="center"/>
    </xf>
    <xf numFmtId="181" fontId="6" fillId="0" borderId="0" xfId="308" applyNumberFormat="1" applyFont="1" applyBorder="1" applyAlignment="1">
      <alignment horizontal="center" vertical="center"/>
    </xf>
    <xf numFmtId="0" fontId="18" fillId="0" borderId="0" xfId="0" applyNumberFormat="1" applyFont="1" applyFill="1" applyBorder="1" applyAlignment="1" applyProtection="1">
      <alignment vertical="center"/>
    </xf>
    <xf numFmtId="0" fontId="19" fillId="0" borderId="0" xfId="0" applyNumberFormat="1" applyFont="1" applyFill="1" applyBorder="1" applyAlignment="1" applyProtection="1">
      <alignment horizontal="left" vertical="center"/>
    </xf>
    <xf numFmtId="181" fontId="6" fillId="0" borderId="0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>
      <alignment horizontal="center" vertical="center"/>
    </xf>
    <xf numFmtId="0" fontId="20" fillId="0" borderId="0" xfId="0" applyNumberFormat="1" applyFont="1" applyFill="1" applyBorder="1" applyAlignment="1" applyProtection="1">
      <alignment vertical="center"/>
    </xf>
    <xf numFmtId="0" fontId="21" fillId="0" borderId="0" xfId="0" applyNumberFormat="1" applyFont="1" applyFill="1" applyBorder="1" applyAlignment="1" applyProtection="1">
      <alignment vertical="center"/>
    </xf>
    <xf numFmtId="0" fontId="6" fillId="0" borderId="0" xfId="0" applyNumberFormat="1" applyFont="1" applyFill="1" applyBorder="1" applyAlignment="1" applyProtection="1">
      <alignment horizontal="left" vertical="center" wrapText="1"/>
    </xf>
    <xf numFmtId="0" fontId="21" fillId="0" borderId="0" xfId="0" applyNumberFormat="1" applyFont="1" applyFill="1" applyBorder="1" applyAlignment="1" applyProtection="1">
      <alignment vertical="center" wrapText="1"/>
    </xf>
    <xf numFmtId="0" fontId="22" fillId="0" borderId="0" xfId="308" applyNumberFormat="1" applyFont="1" applyFill="1" applyBorder="1" applyAlignment="1" applyProtection="1">
      <alignment horizontal="left" vertical="center"/>
    </xf>
    <xf numFmtId="0" fontId="23" fillId="0" borderId="0" xfId="0" applyNumberFormat="1" applyFont="1" applyFill="1" applyBorder="1" applyAlignment="1" applyProtection="1">
      <alignment vertical="center"/>
    </xf>
    <xf numFmtId="14" fontId="6" fillId="0" borderId="0" xfId="308" applyNumberFormat="1" applyBorder="1">
      <alignment vertical="center"/>
    </xf>
    <xf numFmtId="180" fontId="10" fillId="0" borderId="0" xfId="111" applyNumberFormat="1" applyFont="1" applyFill="1" applyBorder="1" applyAlignment="1" applyProtection="1">
      <alignment horizontal="center" vertical="center"/>
    </xf>
    <xf numFmtId="176" fontId="24" fillId="5" borderId="0" xfId="308" applyNumberFormat="1" applyFont="1" applyFill="1" applyBorder="1" applyAlignment="1">
      <alignment horizontal="center" vertical="center"/>
    </xf>
    <xf numFmtId="14" fontId="12" fillId="3" borderId="5" xfId="400" applyNumberFormat="1" applyFont="1" applyFill="1" applyBorder="1" applyAlignment="1" applyProtection="1">
      <alignment horizontal="center" vertical="center" wrapText="1"/>
    </xf>
    <xf numFmtId="0" fontId="12" fillId="3" borderId="8" xfId="400" applyNumberFormat="1" applyFont="1" applyFill="1" applyBorder="1" applyAlignment="1" applyProtection="1">
      <alignment horizontal="center" vertical="center" wrapText="1"/>
    </xf>
    <xf numFmtId="0" fontId="12" fillId="3" borderId="9" xfId="400" applyNumberFormat="1" applyFont="1" applyFill="1" applyBorder="1" applyAlignment="1" applyProtection="1">
      <alignment horizontal="center" vertical="center" wrapText="1"/>
    </xf>
    <xf numFmtId="0" fontId="12" fillId="3" borderId="10" xfId="400" applyNumberFormat="1" applyFont="1" applyFill="1" applyBorder="1" applyAlignment="1" applyProtection="1">
      <alignment horizontal="center" vertical="center" wrapText="1"/>
    </xf>
    <xf numFmtId="14" fontId="12" fillId="3" borderId="6" xfId="400" applyNumberFormat="1" applyFont="1" applyFill="1" applyBorder="1" applyAlignment="1" applyProtection="1">
      <alignment horizontal="center" vertical="center" wrapText="1"/>
    </xf>
    <xf numFmtId="0" fontId="12" fillId="3" borderId="7" xfId="400" applyNumberFormat="1" applyFont="1" applyFill="1" applyBorder="1" applyAlignment="1" applyProtection="1">
      <alignment horizontal="center" vertical="center" wrapText="1"/>
    </xf>
    <xf numFmtId="14" fontId="6" fillId="0" borderId="8" xfId="308" applyNumberFormat="1" applyFill="1" applyBorder="1">
      <alignment vertical="center"/>
    </xf>
    <xf numFmtId="176" fontId="14" fillId="0" borderId="7" xfId="308" applyNumberFormat="1" applyFont="1" applyFill="1" applyBorder="1">
      <alignment vertical="center"/>
    </xf>
    <xf numFmtId="176" fontId="14" fillId="0" borderId="7" xfId="308" applyNumberFormat="1" applyFont="1" applyFill="1" applyBorder="1" applyAlignment="1">
      <alignment horizontal="center" vertical="center"/>
    </xf>
    <xf numFmtId="0" fontId="6" fillId="4" borderId="8" xfId="308" applyNumberFormat="1" applyFont="1" applyFill="1" applyBorder="1" applyAlignment="1" applyProtection="1">
      <alignment horizontal="center" vertical="center" shrinkToFit="1"/>
    </xf>
    <xf numFmtId="14" fontId="6" fillId="4" borderId="8" xfId="308" applyNumberFormat="1" applyFont="1" applyFill="1" applyBorder="1" applyAlignment="1" applyProtection="1">
      <alignment horizontal="center" vertical="center" shrinkToFit="1"/>
    </xf>
    <xf numFmtId="181" fontId="17" fillId="4" borderId="7" xfId="308" applyNumberFormat="1" applyFont="1" applyFill="1" applyBorder="1" applyAlignment="1" applyProtection="1">
      <alignment horizontal="center" vertical="center" shrinkToFit="1"/>
    </xf>
    <xf numFmtId="14" fontId="6" fillId="0" borderId="0" xfId="0" applyNumberFormat="1" applyFont="1" applyFill="1" applyBorder="1" applyAlignment="1" applyProtection="1">
      <alignment vertical="center"/>
    </xf>
    <xf numFmtId="182" fontId="6" fillId="0" borderId="0" xfId="0" applyNumberFormat="1" applyFont="1" applyFill="1" applyBorder="1" applyAlignment="1" applyProtection="1">
      <alignment vertical="center"/>
    </xf>
    <xf numFmtId="14" fontId="6" fillId="0" borderId="0" xfId="0" applyNumberFormat="1" applyFont="1" applyFill="1" applyBorder="1" applyAlignment="1" applyProtection="1">
      <alignment horizontal="left" vertical="center" wrapText="1"/>
    </xf>
    <xf numFmtId="182" fontId="6" fillId="0" borderId="0" xfId="0" applyNumberFormat="1" applyFont="1" applyFill="1" applyBorder="1" applyAlignment="1" applyProtection="1">
      <alignment horizontal="left" vertical="center" wrapText="1"/>
    </xf>
    <xf numFmtId="0" fontId="6" fillId="0" borderId="0" xfId="0" applyNumberFormat="1" applyFont="1" applyFill="1" applyBorder="1" applyAlignment="1" applyProtection="1">
      <alignment vertical="center" wrapText="1"/>
    </xf>
    <xf numFmtId="14" fontId="6" fillId="0" borderId="0" xfId="0" applyNumberFormat="1" applyFont="1" applyFill="1" applyBorder="1" applyAlignment="1" applyProtection="1">
      <alignment vertical="center" wrapText="1"/>
    </xf>
    <xf numFmtId="182" fontId="6" fillId="0" borderId="0" xfId="0" applyNumberFormat="1" applyFont="1" applyFill="1" applyBorder="1" applyAlignment="1" applyProtection="1">
      <alignment vertical="center" wrapText="1"/>
    </xf>
    <xf numFmtId="14" fontId="21" fillId="0" borderId="0" xfId="0" applyNumberFormat="1" applyFont="1" applyFill="1" applyBorder="1" applyAlignment="1" applyProtection="1">
      <alignment vertical="center" wrapText="1"/>
    </xf>
    <xf numFmtId="176" fontId="0" fillId="0" borderId="0" xfId="308" applyNumberFormat="1" applyFont="1" applyFill="1" applyBorder="1" applyAlignment="1">
      <alignment horizontal="left" vertical="center"/>
    </xf>
    <xf numFmtId="179" fontId="13" fillId="3" borderId="5" xfId="400" applyNumberFormat="1" applyFont="1" applyFill="1" applyBorder="1" applyAlignment="1" applyProtection="1">
      <alignment horizontal="center" vertical="center" wrapText="1"/>
    </xf>
    <xf numFmtId="0" fontId="13" fillId="3" borderId="8" xfId="400" applyNumberFormat="1" applyFont="1" applyFill="1" applyBorder="1" applyAlignment="1" applyProtection="1">
      <alignment horizontal="center" vertical="center" wrapText="1"/>
    </xf>
    <xf numFmtId="0" fontId="13" fillId="3" borderId="9" xfId="400" applyNumberFormat="1" applyFont="1" applyFill="1" applyBorder="1" applyAlignment="1" applyProtection="1">
      <alignment horizontal="center" vertical="center" wrapText="1"/>
    </xf>
    <xf numFmtId="179" fontId="13" fillId="3" borderId="6" xfId="400" applyNumberFormat="1" applyFont="1" applyFill="1" applyBorder="1" applyAlignment="1" applyProtection="1">
      <alignment horizontal="center" vertical="center" wrapText="1"/>
    </xf>
    <xf numFmtId="0" fontId="13" fillId="3" borderId="7" xfId="400" applyNumberFormat="1" applyFont="1" applyFill="1" applyBorder="1" applyAlignment="1" applyProtection="1">
      <alignment horizontal="center" vertical="center" wrapText="1"/>
    </xf>
    <xf numFmtId="176" fontId="14" fillId="4" borderId="7" xfId="308" applyNumberFormat="1" applyFont="1" applyFill="1" applyBorder="1">
      <alignment vertical="center"/>
    </xf>
    <xf numFmtId="176" fontId="14" fillId="4" borderId="10" xfId="308" applyNumberFormat="1" applyFont="1" applyFill="1" applyBorder="1" applyAlignment="1">
      <alignment horizontal="center" vertical="center"/>
    </xf>
    <xf numFmtId="176" fontId="14" fillId="4" borderId="10" xfId="308" applyNumberFormat="1" applyFont="1" applyFill="1" applyBorder="1">
      <alignment vertical="center"/>
    </xf>
    <xf numFmtId="0" fontId="13" fillId="3" borderId="10" xfId="400" applyNumberFormat="1" applyFont="1" applyFill="1" applyBorder="1" applyAlignment="1" applyProtection="1">
      <alignment horizontal="center" vertical="center" wrapText="1"/>
    </xf>
    <xf numFmtId="181" fontId="14" fillId="4" borderId="10" xfId="308" applyNumberFormat="1" applyFont="1" applyFill="1" applyBorder="1" applyAlignment="1" applyProtection="1">
      <alignment horizontal="center" vertical="center"/>
    </xf>
    <xf numFmtId="179" fontId="20" fillId="4" borderId="7" xfId="291" applyNumberFormat="1" applyFont="1" applyFill="1" applyBorder="1" applyAlignment="1" applyProtection="1">
      <alignment horizontal="center" vertical="center"/>
    </xf>
    <xf numFmtId="179" fontId="25" fillId="4" borderId="7" xfId="400" applyNumberFormat="1" applyFont="1" applyFill="1" applyBorder="1" applyAlignment="1" applyProtection="1">
      <alignment horizontal="center" vertical="center"/>
    </xf>
    <xf numFmtId="181" fontId="14" fillId="0" borderId="0" xfId="308" applyNumberFormat="1" applyFont="1" applyFill="1" applyBorder="1" applyAlignment="1" applyProtection="1">
      <alignment horizontal="center" vertical="center"/>
    </xf>
    <xf numFmtId="179" fontId="10" fillId="0" borderId="0" xfId="111" applyNumberFormat="1" applyFont="1" applyFill="1" applyBorder="1" applyAlignment="1" applyProtection="1">
      <alignment horizontal="center" vertical="center" wrapText="1"/>
    </xf>
    <xf numFmtId="0" fontId="11" fillId="3" borderId="5" xfId="111" applyNumberFormat="1" applyFont="1" applyFill="1" applyBorder="1" applyAlignment="1" applyProtection="1">
      <alignment horizontal="center" vertical="center" wrapText="1"/>
    </xf>
    <xf numFmtId="179" fontId="8" fillId="3" borderId="5" xfId="111" applyNumberFormat="1" applyFont="1" applyFill="1" applyBorder="1" applyAlignment="1" applyProtection="1">
      <alignment horizontal="center" vertical="center" wrapText="1"/>
    </xf>
    <xf numFmtId="0" fontId="11" fillId="3" borderId="6" xfId="111" applyNumberFormat="1" applyFont="1" applyFill="1" applyBorder="1" applyAlignment="1" applyProtection="1">
      <alignment horizontal="center" vertical="center" wrapText="1"/>
    </xf>
    <xf numFmtId="179" fontId="8" fillId="3" borderId="6" xfId="111" applyNumberFormat="1" applyFont="1" applyFill="1" applyBorder="1" applyAlignment="1" applyProtection="1">
      <alignment horizontal="center" vertical="center" wrapText="1"/>
    </xf>
    <xf numFmtId="181" fontId="14" fillId="4" borderId="7" xfId="308" applyNumberFormat="1" applyFont="1" applyFill="1" applyBorder="1" applyAlignment="1" applyProtection="1">
      <alignment horizontal="center" vertical="center"/>
    </xf>
    <xf numFmtId="179" fontId="16" fillId="0" borderId="7" xfId="308" applyNumberFormat="1" applyFont="1" applyFill="1" applyBorder="1" applyAlignment="1">
      <alignment horizontal="center" vertical="center" wrapText="1"/>
    </xf>
    <xf numFmtId="181" fontId="14" fillId="0" borderId="7" xfId="308" applyNumberFormat="1" applyFont="1" applyFill="1" applyBorder="1" applyAlignment="1" applyProtection="1">
      <alignment horizontal="center" vertical="center"/>
    </xf>
    <xf numFmtId="179" fontId="17" fillId="4" borderId="7" xfId="308" applyNumberFormat="1" applyFont="1" applyFill="1" applyBorder="1" applyAlignment="1" applyProtection="1">
      <alignment horizontal="center" vertical="center" shrinkToFit="1"/>
    </xf>
    <xf numFmtId="181" fontId="14" fillId="4" borderId="7" xfId="308" applyNumberFormat="1" applyFont="1" applyFill="1" applyBorder="1" applyAlignment="1" applyProtection="1">
      <alignment horizontal="center" vertical="center" shrinkToFit="1"/>
    </xf>
    <xf numFmtId="179" fontId="6" fillId="0" borderId="0" xfId="0" applyNumberFormat="1" applyFont="1" applyFill="1" applyBorder="1" applyAlignment="1" applyProtection="1">
      <alignment vertical="center"/>
    </xf>
    <xf numFmtId="49" fontId="6" fillId="0" borderId="0" xfId="308" applyNumberFormat="1" applyFont="1" applyFill="1" applyBorder="1" applyAlignment="1" applyProtection="1">
      <alignment horizontal="center" vertical="center"/>
    </xf>
    <xf numFmtId="49" fontId="12" fillId="3" borderId="5" xfId="400" applyNumberFormat="1" applyFont="1" applyFill="1" applyBorder="1" applyAlignment="1" applyProtection="1">
      <alignment horizontal="center" vertical="center" wrapText="1"/>
    </xf>
    <xf numFmtId="49" fontId="12" fillId="3" borderId="6" xfId="400" applyNumberFormat="1" applyFont="1" applyFill="1" applyBorder="1" applyAlignment="1" applyProtection="1">
      <alignment horizontal="center" vertical="center" wrapText="1"/>
    </xf>
    <xf numFmtId="0" fontId="25" fillId="4" borderId="7" xfId="308" applyFont="1" applyFill="1" applyBorder="1" applyAlignment="1">
      <alignment horizontal="center" vertical="center"/>
    </xf>
    <xf numFmtId="0" fontId="25" fillId="4" borderId="7" xfId="308" applyFont="1" applyFill="1" applyBorder="1" applyAlignment="1">
      <alignment horizontal="center" vertical="center" shrinkToFit="1"/>
    </xf>
    <xf numFmtId="181" fontId="6" fillId="0" borderId="0" xfId="308" applyNumberFormat="1">
      <alignment vertical="center"/>
    </xf>
    <xf numFmtId="0" fontId="15" fillId="0" borderId="7" xfId="308" applyFont="1" applyFill="1" applyBorder="1" applyAlignment="1">
      <alignment horizontal="left" vertical="center"/>
    </xf>
    <xf numFmtId="177" fontId="26" fillId="0" borderId="0" xfId="486" applyFont="1" applyFill="1" applyBorder="1" applyAlignment="1">
      <alignment horizontal="center" vertical="center" wrapText="1"/>
    </xf>
    <xf numFmtId="177" fontId="26" fillId="3" borderId="0" xfId="486" applyFont="1" applyFill="1" applyBorder="1" applyAlignment="1">
      <alignment horizontal="center" vertical="center" wrapText="1"/>
    </xf>
    <xf numFmtId="177" fontId="27" fillId="0" borderId="0" xfId="486" applyFont="1" applyFill="1" applyBorder="1" applyAlignment="1">
      <alignment horizontal="center" vertical="center" wrapText="1"/>
    </xf>
    <xf numFmtId="177" fontId="0" fillId="0" borderId="0" xfId="486" applyFill="1" applyBorder="1" applyAlignment="1">
      <alignment vertical="center" wrapText="1"/>
    </xf>
    <xf numFmtId="0" fontId="0" fillId="0" borderId="0" xfId="486" applyNumberFormat="1" applyFill="1" applyBorder="1" applyAlignment="1">
      <alignment vertical="center" wrapText="1"/>
    </xf>
    <xf numFmtId="0" fontId="28" fillId="6" borderId="7" xfId="486" applyNumberFormat="1" applyFont="1" applyFill="1" applyBorder="1" applyAlignment="1">
      <alignment horizontal="center" vertical="center" wrapText="1"/>
    </xf>
    <xf numFmtId="0" fontId="28" fillId="0" borderId="7" xfId="486" applyNumberFormat="1" applyFont="1" applyFill="1" applyBorder="1" applyAlignment="1">
      <alignment horizontal="center" vertical="center" wrapText="1"/>
    </xf>
    <xf numFmtId="0" fontId="26" fillId="0" borderId="7" xfId="486" applyNumberFormat="1" applyFont="1" applyFill="1" applyBorder="1" applyAlignment="1">
      <alignment horizontal="center" vertical="center" wrapText="1"/>
    </xf>
    <xf numFmtId="0" fontId="29" fillId="0" borderId="7" xfId="486" applyNumberFormat="1" applyFont="1" applyFill="1" applyBorder="1" applyAlignment="1">
      <alignment horizontal="center" vertical="center" wrapText="1"/>
    </xf>
    <xf numFmtId="49" fontId="29" fillId="7" borderId="7" xfId="397" applyNumberFormat="1" applyFont="1" applyFill="1" applyBorder="1" applyAlignment="1" applyProtection="1">
      <alignment horizontal="center" vertical="center"/>
    </xf>
    <xf numFmtId="49" fontId="29" fillId="7" borderId="7" xfId="397" applyNumberFormat="1" applyFont="1" applyFill="1" applyBorder="1" applyAlignment="1" applyProtection="1">
      <alignment horizontal="center" vertical="center" wrapText="1"/>
    </xf>
    <xf numFmtId="0" fontId="26" fillId="8" borderId="7" xfId="486" applyNumberFormat="1" applyFont="1" applyFill="1" applyBorder="1" applyAlignment="1">
      <alignment horizontal="center" vertical="center" wrapText="1"/>
    </xf>
    <xf numFmtId="0" fontId="26" fillId="3" borderId="7" xfId="486" applyNumberFormat="1" applyFont="1" applyFill="1" applyBorder="1" applyAlignment="1">
      <alignment horizontal="center" vertical="center" wrapText="1"/>
    </xf>
    <xf numFmtId="0" fontId="29" fillId="3" borderId="7" xfId="486" applyNumberFormat="1" applyFont="1" applyFill="1" applyBorder="1" applyAlignment="1">
      <alignment horizontal="center" vertical="center" wrapText="1"/>
    </xf>
    <xf numFmtId="49" fontId="29" fillId="3" borderId="7" xfId="397" applyNumberFormat="1" applyFont="1" applyFill="1" applyBorder="1" applyAlignment="1" applyProtection="1">
      <alignment horizontal="center" vertical="center"/>
    </xf>
    <xf numFmtId="49" fontId="29" fillId="3" borderId="7" xfId="397" applyNumberFormat="1" applyFont="1" applyFill="1" applyBorder="1" applyAlignment="1" applyProtection="1">
      <alignment horizontal="center" vertical="center" wrapText="1"/>
    </xf>
    <xf numFmtId="177" fontId="27" fillId="0" borderId="8" xfId="486" applyFont="1" applyFill="1" applyBorder="1" applyAlignment="1">
      <alignment horizontal="center" vertical="center" wrapText="1"/>
    </xf>
    <xf numFmtId="177" fontId="27" fillId="0" borderId="9" xfId="486" applyFont="1" applyFill="1" applyBorder="1" applyAlignment="1">
      <alignment horizontal="center" vertical="center" wrapText="1"/>
    </xf>
    <xf numFmtId="179" fontId="28" fillId="6" borderId="7" xfId="486" applyNumberFormat="1" applyFont="1" applyFill="1" applyBorder="1" applyAlignment="1">
      <alignment horizontal="center" vertical="center" wrapText="1"/>
    </xf>
    <xf numFmtId="10" fontId="28" fillId="6" borderId="7" xfId="492" applyNumberFormat="1" applyFont="1" applyFill="1" applyBorder="1" applyAlignment="1">
      <alignment horizontal="center" vertical="center" wrapText="1"/>
    </xf>
    <xf numFmtId="179" fontId="26" fillId="0" borderId="7" xfId="486" applyNumberFormat="1" applyFont="1" applyFill="1" applyBorder="1" applyAlignment="1">
      <alignment horizontal="center" vertical="center" wrapText="1"/>
    </xf>
    <xf numFmtId="10" fontId="26" fillId="0" borderId="7" xfId="492" applyNumberFormat="1" applyFont="1" applyBorder="1" applyAlignment="1">
      <alignment horizontal="center" vertical="center" wrapText="1"/>
    </xf>
    <xf numFmtId="179" fontId="29" fillId="0" borderId="7" xfId="486" applyNumberFormat="1" applyFont="1" applyFill="1" applyBorder="1" applyAlignment="1">
      <alignment horizontal="center" vertical="center" wrapText="1"/>
    </xf>
    <xf numFmtId="179" fontId="26" fillId="3" borderId="7" xfId="486" applyNumberFormat="1" applyFont="1" applyFill="1" applyBorder="1" applyAlignment="1">
      <alignment horizontal="center" vertical="center" wrapText="1"/>
    </xf>
    <xf numFmtId="10" fontId="26" fillId="3" borderId="7" xfId="492" applyNumberFormat="1" applyFont="1" applyFill="1" applyBorder="1" applyAlignment="1">
      <alignment horizontal="center" vertical="center" wrapText="1"/>
    </xf>
    <xf numFmtId="179" fontId="29" fillId="3" borderId="7" xfId="486" applyNumberFormat="1" applyFont="1" applyFill="1" applyBorder="1" applyAlignment="1">
      <alignment horizontal="center" vertical="center" wrapText="1"/>
    </xf>
    <xf numFmtId="179" fontId="28" fillId="0" borderId="7" xfId="486" applyNumberFormat="1" applyFont="1" applyFill="1" applyBorder="1" applyAlignment="1">
      <alignment horizontal="center" vertical="center" wrapText="1"/>
    </xf>
    <xf numFmtId="179" fontId="27" fillId="0" borderId="7" xfId="486" applyNumberFormat="1" applyFont="1" applyFill="1" applyBorder="1" applyAlignment="1">
      <alignment horizontal="center" vertical="center" wrapText="1"/>
    </xf>
    <xf numFmtId="179" fontId="28" fillId="6" borderId="7" xfId="492" applyNumberFormat="1" applyFont="1" applyFill="1" applyBorder="1" applyAlignment="1">
      <alignment horizontal="center" vertical="center" wrapText="1"/>
    </xf>
    <xf numFmtId="0" fontId="30" fillId="0" borderId="7" xfId="0" applyFont="1" applyFill="1" applyBorder="1" applyAlignment="1">
      <alignment vertical="center"/>
    </xf>
    <xf numFmtId="0" fontId="30" fillId="3" borderId="7" xfId="0" applyFont="1" applyFill="1" applyBorder="1" applyAlignment="1">
      <alignment vertical="center"/>
    </xf>
    <xf numFmtId="0" fontId="26" fillId="0" borderId="0" xfId="486" applyNumberFormat="1" applyFont="1" applyFill="1" applyBorder="1" applyAlignment="1">
      <alignment horizontal="center" vertical="center" wrapText="1"/>
    </xf>
    <xf numFmtId="179" fontId="26" fillId="0" borderId="0" xfId="486" applyNumberFormat="1" applyFont="1" applyFill="1" applyBorder="1" applyAlignment="1">
      <alignment horizontal="center" vertical="center" wrapText="1"/>
    </xf>
    <xf numFmtId="0" fontId="26" fillId="3" borderId="0" xfId="486" applyNumberFormat="1" applyFont="1" applyFill="1" applyBorder="1" applyAlignment="1">
      <alignment horizontal="center" vertical="center" wrapText="1"/>
    </xf>
    <xf numFmtId="179" fontId="26" fillId="3" borderId="0" xfId="486" applyNumberFormat="1" applyFont="1" applyFill="1" applyBorder="1" applyAlignment="1">
      <alignment horizontal="center" vertical="center" wrapText="1"/>
    </xf>
    <xf numFmtId="0" fontId="27" fillId="0" borderId="7" xfId="486" applyNumberFormat="1" applyFont="1" applyFill="1" applyBorder="1" applyAlignment="1">
      <alignment horizontal="center" vertical="center" wrapText="1"/>
    </xf>
    <xf numFmtId="0" fontId="27" fillId="0" borderId="0" xfId="486" applyNumberFormat="1" applyFont="1" applyFill="1" applyBorder="1" applyAlignment="1">
      <alignment horizontal="center" vertical="center" wrapText="1"/>
    </xf>
    <xf numFmtId="179" fontId="0" fillId="0" borderId="0" xfId="486" applyNumberFormat="1" applyFill="1" applyBorder="1" applyAlignment="1">
      <alignment vertical="center" wrapText="1"/>
    </xf>
    <xf numFmtId="177" fontId="31" fillId="0" borderId="0" xfId="486" applyFont="1" applyFill="1" applyBorder="1" applyAlignment="1">
      <alignment horizontal="center" vertical="center" wrapText="1"/>
    </xf>
    <xf numFmtId="0" fontId="31" fillId="0" borderId="7" xfId="486" applyNumberFormat="1" applyFont="1" applyFill="1" applyBorder="1" applyAlignment="1">
      <alignment horizontal="center" vertical="center" wrapText="1"/>
    </xf>
    <xf numFmtId="49" fontId="31" fillId="7" borderId="7" xfId="397" applyNumberFormat="1" applyFont="1" applyFill="1" applyBorder="1" applyAlignment="1" applyProtection="1">
      <alignment horizontal="center" vertical="center"/>
    </xf>
    <xf numFmtId="49" fontId="31" fillId="7" borderId="7" xfId="397" applyNumberFormat="1" applyFont="1" applyFill="1" applyBorder="1" applyAlignment="1" applyProtection="1">
      <alignment horizontal="center" vertical="center" wrapText="1"/>
    </xf>
    <xf numFmtId="0" fontId="31" fillId="8" borderId="7" xfId="486" applyNumberFormat="1" applyFont="1" applyFill="1" applyBorder="1" applyAlignment="1">
      <alignment horizontal="center" vertical="center" wrapText="1"/>
    </xf>
    <xf numFmtId="179" fontId="31" fillId="0" borderId="7" xfId="486" applyNumberFormat="1" applyFont="1" applyFill="1" applyBorder="1" applyAlignment="1">
      <alignment horizontal="center" vertical="center" wrapText="1"/>
    </xf>
    <xf numFmtId="10" fontId="31" fillId="0" borderId="7" xfId="492" applyNumberFormat="1" applyFont="1" applyBorder="1" applyAlignment="1">
      <alignment horizontal="center" vertical="center" wrapText="1"/>
    </xf>
    <xf numFmtId="0" fontId="32" fillId="0" borderId="7" xfId="0" applyFont="1" applyFill="1" applyBorder="1" applyAlignment="1">
      <alignment vertical="center"/>
    </xf>
    <xf numFmtId="0" fontId="31" fillId="0" borderId="0" xfId="486" applyNumberFormat="1" applyFont="1" applyFill="1" applyBorder="1" applyAlignment="1">
      <alignment horizontal="center" vertical="center" wrapText="1"/>
    </xf>
    <xf numFmtId="179" fontId="31" fillId="0" borderId="0" xfId="486" applyNumberFormat="1" applyFont="1" applyFill="1" applyBorder="1" applyAlignment="1">
      <alignment horizontal="center" vertical="center" wrapText="1"/>
    </xf>
    <xf numFmtId="177" fontId="0" fillId="7" borderId="0" xfId="446" applyFill="1">
      <alignment vertical="center"/>
    </xf>
    <xf numFmtId="177" fontId="0" fillId="7" borderId="0" xfId="446" applyFill="1" applyAlignment="1">
      <alignment horizontal="center" vertical="center"/>
    </xf>
    <xf numFmtId="177" fontId="33" fillId="7" borderId="0" xfId="491" applyFont="1" applyFill="1" applyAlignment="1">
      <alignment horizontal="center" vertical="center"/>
    </xf>
    <xf numFmtId="177" fontId="34" fillId="7" borderId="0" xfId="491" applyFont="1" applyFill="1" applyAlignment="1" applyProtection="1">
      <alignment horizontal="center" vertical="center"/>
      <protection locked="0"/>
    </xf>
    <xf numFmtId="177" fontId="34" fillId="7" borderId="0" xfId="491" applyFont="1" applyFill="1" applyAlignment="1" applyProtection="1">
      <alignment horizontal="left" vertical="center"/>
      <protection locked="0"/>
    </xf>
    <xf numFmtId="177" fontId="35" fillId="7" borderId="0" xfId="491" applyFont="1" applyFill="1" applyAlignment="1" applyProtection="1">
      <alignment horizontal="center" vertical="center"/>
      <protection locked="0"/>
    </xf>
    <xf numFmtId="177" fontId="36" fillId="7" borderId="0" xfId="491" applyFont="1" applyFill="1" applyAlignment="1" applyProtection="1">
      <alignment horizontal="left" vertical="center"/>
      <protection locked="0"/>
    </xf>
    <xf numFmtId="177" fontId="37" fillId="7" borderId="0" xfId="446" applyFont="1" applyFill="1" applyAlignment="1" applyProtection="1">
      <alignment horizontal="right" vertical="center"/>
      <protection locked="0"/>
    </xf>
    <xf numFmtId="49" fontId="38" fillId="7" borderId="0" xfId="490" applyNumberFormat="1" applyFont="1" applyFill="1" applyAlignment="1" applyProtection="1">
      <alignment horizontal="left" vertical="center"/>
      <protection locked="0"/>
    </xf>
    <xf numFmtId="177" fontId="39" fillId="7" borderId="0" xfId="446" applyFont="1" applyFill="1" applyAlignment="1" applyProtection="1">
      <alignment horizontal="left" vertical="center"/>
      <protection locked="0"/>
    </xf>
    <xf numFmtId="177" fontId="40" fillId="7" borderId="0" xfId="491" applyFont="1" applyFill="1" applyAlignment="1">
      <alignment horizontal="right" vertical="center"/>
    </xf>
    <xf numFmtId="14" fontId="41" fillId="7" borderId="0" xfId="446" applyNumberFormat="1" applyFont="1" applyFill="1" applyAlignment="1" applyProtection="1">
      <alignment horizontal="left" vertical="center"/>
      <protection locked="0"/>
    </xf>
    <xf numFmtId="177" fontId="41" fillId="7" borderId="0" xfId="446" applyFont="1" applyFill="1" applyAlignment="1" applyProtection="1">
      <alignment horizontal="right" vertical="center"/>
      <protection locked="0"/>
    </xf>
    <xf numFmtId="177" fontId="42" fillId="7" borderId="0" xfId="446" applyFont="1" applyFill="1" applyAlignment="1">
      <alignment horizontal="left" vertical="center"/>
    </xf>
    <xf numFmtId="177" fontId="36" fillId="7" borderId="0" xfId="491" applyFont="1" applyFill="1" applyAlignment="1" applyProtection="1">
      <alignment horizontal="center" vertical="center"/>
      <protection locked="0"/>
    </xf>
    <xf numFmtId="177" fontId="42" fillId="7" borderId="0" xfId="446" applyFont="1" applyFill="1" applyAlignment="1" applyProtection="1">
      <alignment horizontal="left" vertical="center"/>
      <protection locked="0"/>
    </xf>
    <xf numFmtId="177" fontId="43" fillId="7" borderId="0" xfId="491" applyFont="1" applyFill="1" applyAlignment="1" applyProtection="1">
      <alignment horizontal="center" vertical="center"/>
      <protection locked="0"/>
    </xf>
    <xf numFmtId="183" fontId="41" fillId="7" borderId="0" xfId="490" applyNumberFormat="1" applyFont="1" applyFill="1" applyAlignment="1" applyProtection="1">
      <alignment horizontal="left" vertical="center"/>
      <protection locked="0"/>
    </xf>
    <xf numFmtId="177" fontId="44" fillId="7" borderId="11" xfId="446" applyFont="1" applyFill="1" applyBorder="1" applyAlignment="1" applyProtection="1">
      <alignment horizontal="center" vertical="center"/>
      <protection locked="0"/>
    </xf>
    <xf numFmtId="177" fontId="44" fillId="7" borderId="12" xfId="446" applyFont="1" applyFill="1" applyBorder="1" applyAlignment="1" applyProtection="1">
      <alignment horizontal="center" vertical="center"/>
      <protection locked="0"/>
    </xf>
    <xf numFmtId="177" fontId="13" fillId="7" borderId="13" xfId="488" applyFont="1" applyFill="1" applyBorder="1" applyAlignment="1" applyProtection="1">
      <alignment horizontal="left" vertical="center"/>
      <protection locked="0"/>
    </xf>
    <xf numFmtId="177" fontId="13" fillId="7" borderId="6" xfId="488" applyFont="1" applyFill="1" applyBorder="1" applyAlignment="1" applyProtection="1">
      <alignment horizontal="left" vertical="center"/>
      <protection locked="0"/>
    </xf>
    <xf numFmtId="43" fontId="45" fillId="7" borderId="8" xfId="446" applyNumberFormat="1" applyFont="1" applyFill="1" applyBorder="1" applyAlignment="1">
      <alignment horizontal="left" vertical="center" shrinkToFit="1"/>
    </xf>
    <xf numFmtId="43" fontId="45" fillId="7" borderId="9" xfId="446" applyNumberFormat="1" applyFont="1" applyFill="1" applyBorder="1" applyAlignment="1">
      <alignment horizontal="left" vertical="center" shrinkToFit="1"/>
    </xf>
    <xf numFmtId="43" fontId="45" fillId="7" borderId="14" xfId="446" applyNumberFormat="1" applyFont="1" applyFill="1" applyBorder="1" applyAlignment="1">
      <alignment horizontal="left" vertical="center" shrinkToFit="1"/>
    </xf>
    <xf numFmtId="177" fontId="13" fillId="7" borderId="15" xfId="488" applyFont="1" applyFill="1" applyBorder="1" applyAlignment="1" applyProtection="1">
      <alignment horizontal="left" vertical="center"/>
      <protection locked="0"/>
    </xf>
    <xf numFmtId="177" fontId="13" fillId="7" borderId="16" xfId="488" applyFont="1" applyFill="1" applyBorder="1" applyAlignment="1" applyProtection="1">
      <alignment horizontal="left" vertical="center"/>
      <protection locked="0"/>
    </xf>
    <xf numFmtId="177" fontId="45" fillId="7" borderId="17" xfId="446" applyNumberFormat="1" applyFont="1" applyFill="1" applyBorder="1" applyAlignment="1">
      <alignment horizontal="right" vertical="center" shrinkToFit="1"/>
    </xf>
    <xf numFmtId="177" fontId="45" fillId="7" borderId="18" xfId="446" applyNumberFormat="1" applyFont="1" applyFill="1" applyBorder="1" applyAlignment="1">
      <alignment horizontal="right" vertical="center" shrinkToFit="1"/>
    </xf>
    <xf numFmtId="177" fontId="45" fillId="7" borderId="19" xfId="446" applyNumberFormat="1" applyFont="1" applyFill="1" applyBorder="1" applyAlignment="1">
      <alignment horizontal="right" vertical="center" shrinkToFit="1"/>
    </xf>
    <xf numFmtId="177" fontId="25" fillId="7" borderId="13" xfId="490" applyNumberFormat="1" applyFont="1" applyFill="1" applyBorder="1" applyAlignment="1" applyProtection="1">
      <alignment horizontal="left" vertical="center"/>
      <protection locked="0"/>
    </xf>
    <xf numFmtId="177" fontId="25" fillId="7" borderId="6" xfId="490" applyNumberFormat="1" applyFont="1" applyFill="1" applyBorder="1" applyAlignment="1" applyProtection="1">
      <alignment horizontal="left" vertical="center"/>
      <protection locked="0"/>
    </xf>
    <xf numFmtId="43" fontId="46" fillId="7" borderId="6" xfId="446" applyNumberFormat="1" applyFont="1" applyFill="1" applyBorder="1" applyAlignment="1">
      <alignment horizontal="left" vertical="center" shrinkToFit="1"/>
    </xf>
    <xf numFmtId="177" fontId="25" fillId="7" borderId="20" xfId="490" applyNumberFormat="1" applyFont="1" applyFill="1" applyBorder="1" applyAlignment="1" applyProtection="1">
      <alignment horizontal="left" vertical="center"/>
      <protection locked="0"/>
    </xf>
    <xf numFmtId="177" fontId="25" fillId="7" borderId="21" xfId="490" applyNumberFormat="1" applyFont="1" applyFill="1" applyBorder="1" applyAlignment="1" applyProtection="1">
      <alignment horizontal="left" vertical="center"/>
      <protection locked="0"/>
    </xf>
    <xf numFmtId="177" fontId="25" fillId="7" borderId="22" xfId="490" applyNumberFormat="1" applyFont="1" applyFill="1" applyBorder="1" applyAlignment="1" applyProtection="1">
      <alignment horizontal="left" vertical="center"/>
      <protection locked="0"/>
    </xf>
    <xf numFmtId="43" fontId="46" fillId="7" borderId="23" xfId="446" applyNumberFormat="1" applyFont="1" applyFill="1" applyBorder="1" applyAlignment="1" applyProtection="1">
      <alignment horizontal="left" vertical="center" shrinkToFit="1"/>
      <protection locked="0"/>
    </xf>
    <xf numFmtId="177" fontId="14" fillId="7" borderId="24" xfId="487" applyFont="1" applyFill="1" applyBorder="1" applyAlignment="1">
      <alignment vertical="center"/>
    </xf>
    <xf numFmtId="177" fontId="14" fillId="7" borderId="7" xfId="487" applyFont="1" applyFill="1" applyBorder="1" applyAlignment="1">
      <alignment vertical="center"/>
    </xf>
    <xf numFmtId="43" fontId="46" fillId="7" borderId="7" xfId="446" applyNumberFormat="1" applyFont="1" applyFill="1" applyBorder="1" applyAlignment="1" applyProtection="1">
      <alignment horizontal="left" vertical="center" shrinkToFit="1"/>
      <protection locked="0"/>
    </xf>
    <xf numFmtId="177" fontId="14" fillId="7" borderId="8" xfId="487" applyFont="1" applyFill="1" applyBorder="1" applyAlignment="1">
      <alignment horizontal="left" vertical="center"/>
    </xf>
    <xf numFmtId="177" fontId="14" fillId="7" borderId="9" xfId="487" applyFont="1" applyFill="1" applyBorder="1" applyAlignment="1">
      <alignment horizontal="left" vertical="center"/>
    </xf>
    <xf numFmtId="177" fontId="14" fillId="7" borderId="10" xfId="487" applyFont="1" applyFill="1" applyBorder="1" applyAlignment="1">
      <alignment horizontal="left" vertical="center"/>
    </xf>
    <xf numFmtId="43" fontId="46" fillId="7" borderId="25" xfId="446" applyNumberFormat="1" applyFont="1" applyFill="1" applyBorder="1" applyAlignment="1" applyProtection="1">
      <alignment horizontal="left" vertical="center" shrinkToFit="1"/>
      <protection locked="0"/>
    </xf>
    <xf numFmtId="177" fontId="14" fillId="7" borderId="26" xfId="487" applyFont="1" applyFill="1" applyBorder="1" applyAlignment="1">
      <alignment vertical="center"/>
    </xf>
    <xf numFmtId="177" fontId="14" fillId="7" borderId="27" xfId="487" applyFont="1" applyFill="1" applyBorder="1" applyAlignment="1">
      <alignment vertical="center"/>
    </xf>
    <xf numFmtId="43" fontId="46" fillId="7" borderId="27" xfId="490" applyNumberFormat="1" applyFont="1" applyFill="1" applyBorder="1" applyAlignment="1" applyProtection="1">
      <alignment horizontal="left" vertical="center" shrinkToFit="1"/>
      <protection locked="0"/>
    </xf>
    <xf numFmtId="184" fontId="25" fillId="7" borderId="28" xfId="490" applyNumberFormat="1" applyFont="1" applyFill="1" applyBorder="1" applyAlignment="1" applyProtection="1">
      <alignment horizontal="left" vertical="center"/>
      <protection locked="0"/>
    </xf>
    <xf numFmtId="184" fontId="25" fillId="7" borderId="29" xfId="490" applyNumberFormat="1" applyFont="1" applyFill="1" applyBorder="1" applyAlignment="1" applyProtection="1">
      <alignment horizontal="left" vertical="center"/>
      <protection locked="0"/>
    </xf>
    <xf numFmtId="184" fontId="25" fillId="7" borderId="30" xfId="490" applyNumberFormat="1" applyFont="1" applyFill="1" applyBorder="1" applyAlignment="1" applyProtection="1">
      <alignment horizontal="left" vertical="center"/>
      <protection locked="0"/>
    </xf>
    <xf numFmtId="43" fontId="46" fillId="7" borderId="31" xfId="490" applyNumberFormat="1" applyFont="1" applyFill="1" applyBorder="1" applyAlignment="1" applyProtection="1">
      <alignment horizontal="left" vertical="center" shrinkToFit="1"/>
      <protection locked="0"/>
    </xf>
    <xf numFmtId="185" fontId="47" fillId="7" borderId="0" xfId="490" applyNumberFormat="1" applyFont="1" applyFill="1" applyAlignment="1" applyProtection="1">
      <alignment horizontal="left" vertical="center"/>
      <protection locked="0"/>
    </xf>
    <xf numFmtId="177" fontId="48" fillId="0" borderId="11" xfId="489" applyFont="1" applyBorder="1" applyAlignment="1">
      <alignment horizontal="center" vertical="center" wrapText="1"/>
    </xf>
    <xf numFmtId="177" fontId="48" fillId="0" borderId="32" xfId="489" applyFont="1" applyBorder="1" applyAlignment="1">
      <alignment horizontal="center" vertical="center" wrapText="1"/>
    </xf>
    <xf numFmtId="182" fontId="48" fillId="0" borderId="32" xfId="489" applyNumberFormat="1" applyFont="1" applyBorder="1" applyAlignment="1">
      <alignment horizontal="center" vertical="center" wrapText="1"/>
    </xf>
    <xf numFmtId="178" fontId="48" fillId="0" borderId="32" xfId="489" applyNumberFormat="1" applyFont="1" applyBorder="1" applyAlignment="1">
      <alignment horizontal="center" vertical="center" wrapText="1"/>
    </xf>
    <xf numFmtId="177" fontId="48" fillId="0" borderId="33" xfId="489" applyFont="1" applyBorder="1" applyAlignment="1">
      <alignment horizontal="center" vertical="center" wrapText="1"/>
    </xf>
    <xf numFmtId="177" fontId="29" fillId="0" borderId="24" xfId="489" applyFont="1" applyBorder="1" applyAlignment="1">
      <alignment horizontal="center" vertical="center"/>
    </xf>
    <xf numFmtId="177" fontId="29" fillId="0" borderId="7" xfId="489" applyFont="1" applyBorder="1" applyAlignment="1">
      <alignment horizontal="center" vertical="center"/>
    </xf>
    <xf numFmtId="43" fontId="29" fillId="0" borderId="7" xfId="489" applyNumberFormat="1" applyFont="1" applyBorder="1" applyAlignment="1">
      <alignment horizontal="center" vertical="center"/>
    </xf>
    <xf numFmtId="182" fontId="29" fillId="0" borderId="7" xfId="489" applyNumberFormat="1" applyFont="1" applyBorder="1" applyAlignment="1">
      <alignment horizontal="center" vertical="center"/>
    </xf>
    <xf numFmtId="178" fontId="29" fillId="0" borderId="7" xfId="489" applyNumberFormat="1" applyFont="1" applyBorder="1" applyAlignment="1">
      <alignment horizontal="center" vertical="center" wrapText="1"/>
    </xf>
    <xf numFmtId="177" fontId="29" fillId="0" borderId="25" xfId="489" applyFont="1" applyBorder="1" applyAlignment="1">
      <alignment horizontal="center" vertical="center"/>
    </xf>
    <xf numFmtId="177" fontId="29" fillId="0" borderId="25" xfId="489" applyFont="1" applyBorder="1" applyAlignment="1">
      <alignment horizontal="center" vertical="center" wrapText="1"/>
    </xf>
    <xf numFmtId="43" fontId="49" fillId="0" borderId="7" xfId="489" applyNumberFormat="1" applyFont="1" applyBorder="1" applyAlignment="1">
      <alignment horizontal="center" vertical="center"/>
    </xf>
    <xf numFmtId="182" fontId="49" fillId="0" borderId="7" xfId="489" applyNumberFormat="1" applyFont="1" applyBorder="1" applyAlignment="1">
      <alignment horizontal="center" vertical="center"/>
    </xf>
    <xf numFmtId="178" fontId="49" fillId="0" borderId="7" xfId="489" applyNumberFormat="1" applyFont="1" applyBorder="1" applyAlignment="1">
      <alignment horizontal="center" vertical="center" wrapText="1"/>
    </xf>
    <xf numFmtId="177" fontId="29" fillId="0" borderId="7" xfId="489" applyFont="1" applyBorder="1" applyAlignment="1">
      <alignment horizontal="center" vertical="center" wrapText="1"/>
    </xf>
    <xf numFmtId="10" fontId="49" fillId="0" borderId="7" xfId="489" applyNumberFormat="1" applyFont="1" applyBorder="1" applyAlignment="1">
      <alignment horizontal="center" vertical="center"/>
    </xf>
    <xf numFmtId="178" fontId="49" fillId="0" borderId="7" xfId="489" applyNumberFormat="1" applyFont="1" applyBorder="1" applyAlignment="1">
      <alignment horizontal="center" vertical="center"/>
    </xf>
    <xf numFmtId="177" fontId="28" fillId="9" borderId="24" xfId="489" applyFont="1" applyFill="1" applyBorder="1" applyAlignment="1">
      <alignment horizontal="center" vertical="center"/>
    </xf>
    <xf numFmtId="177" fontId="28" fillId="9" borderId="7" xfId="489" applyFont="1" applyFill="1" applyBorder="1" applyAlignment="1">
      <alignment horizontal="center" vertical="center"/>
    </xf>
    <xf numFmtId="178" fontId="28" fillId="9" borderId="7" xfId="489" applyNumberFormat="1" applyFont="1" applyFill="1" applyBorder="1" applyAlignment="1">
      <alignment horizontal="center" vertical="center" wrapText="1"/>
    </xf>
    <xf numFmtId="177" fontId="29" fillId="9" borderId="25" xfId="489" applyFont="1" applyFill="1" applyBorder="1" applyAlignment="1">
      <alignment horizontal="left" vertical="center"/>
    </xf>
    <xf numFmtId="177" fontId="28" fillId="9" borderId="26" xfId="489" applyFont="1" applyFill="1" applyBorder="1" applyAlignment="1">
      <alignment horizontal="center" vertical="center"/>
    </xf>
    <xf numFmtId="177" fontId="28" fillId="9" borderId="27" xfId="489" applyFont="1" applyFill="1" applyBorder="1" applyAlignment="1">
      <alignment horizontal="center" vertical="center"/>
    </xf>
    <xf numFmtId="178" fontId="28" fillId="9" borderId="27" xfId="489" applyNumberFormat="1" applyFont="1" applyFill="1" applyBorder="1" applyAlignment="1">
      <alignment horizontal="center" vertical="center" wrapText="1"/>
    </xf>
    <xf numFmtId="177" fontId="29" fillId="9" borderId="31" xfId="489" applyFont="1" applyFill="1" applyBorder="1" applyAlignment="1">
      <alignment horizontal="left" vertical="center"/>
    </xf>
    <xf numFmtId="183" fontId="41" fillId="7" borderId="0" xfId="490" applyNumberFormat="1" applyFont="1" applyFill="1" applyAlignment="1" applyProtection="1">
      <alignment horizontal="right" vertical="center"/>
      <protection locked="0"/>
    </xf>
    <xf numFmtId="177" fontId="20" fillId="7" borderId="0" xfId="491" applyFont="1" applyFill="1" applyAlignment="1">
      <alignment horizontal="right" vertical="center"/>
    </xf>
    <xf numFmtId="14" fontId="38" fillId="7" borderId="0" xfId="446" applyNumberFormat="1" applyFont="1" applyFill="1" applyAlignment="1" applyProtection="1">
      <alignment horizontal="left" vertical="center"/>
      <protection locked="0"/>
    </xf>
    <xf numFmtId="177" fontId="50" fillId="7" borderId="0" xfId="491" applyFont="1" applyFill="1" applyAlignment="1" applyProtection="1">
      <alignment horizontal="right" vertical="center"/>
      <protection locked="0"/>
    </xf>
    <xf numFmtId="177" fontId="51" fillId="7" borderId="0" xfId="491" applyFont="1" applyFill="1" applyAlignment="1" applyProtection="1">
      <alignment horizontal="left" vertical="center"/>
      <protection locked="0"/>
    </xf>
    <xf numFmtId="177" fontId="42" fillId="10" borderId="34" xfId="491" applyFont="1" applyFill="1" applyBorder="1" applyProtection="1">
      <alignment vertical="center"/>
      <protection locked="0"/>
    </xf>
    <xf numFmtId="177" fontId="42" fillId="10" borderId="0" xfId="491" applyFont="1" applyFill="1" applyProtection="1">
      <alignment vertical="center"/>
      <protection locked="0"/>
    </xf>
    <xf numFmtId="177" fontId="52" fillId="10" borderId="0" xfId="491" applyFont="1" applyFill="1" applyAlignment="1" applyProtection="1">
      <alignment horizontal="left" vertical="center"/>
      <protection locked="0"/>
    </xf>
    <xf numFmtId="177" fontId="53" fillId="10" borderId="0" xfId="491" applyFont="1" applyFill="1" applyAlignment="1" applyProtection="1">
      <alignment horizontal="left" vertical="center"/>
      <protection locked="0"/>
    </xf>
    <xf numFmtId="177" fontId="54" fillId="10" borderId="0" xfId="491" applyFont="1" applyFill="1" applyAlignment="1" applyProtection="1">
      <alignment horizontal="left" vertical="center"/>
      <protection locked="0"/>
    </xf>
    <xf numFmtId="177" fontId="55" fillId="10" borderId="0" xfId="491" applyFont="1" applyFill="1" applyProtection="1">
      <alignment vertical="center"/>
      <protection locked="0"/>
    </xf>
    <xf numFmtId="177" fontId="55" fillId="10" borderId="0" xfId="491" applyFont="1" applyFill="1" applyAlignment="1" applyProtection="1">
      <alignment horizontal="left" vertical="center"/>
      <protection locked="0"/>
    </xf>
    <xf numFmtId="177" fontId="42" fillId="10" borderId="0" xfId="442" applyFont="1" applyFill="1" applyAlignment="1">
      <alignment vertical="center"/>
    </xf>
    <xf numFmtId="177" fontId="54" fillId="10" borderId="0" xfId="491" applyFont="1" applyFill="1" applyAlignment="1" applyProtection="1">
      <alignment horizontal="right" vertical="center"/>
      <protection locked="0"/>
    </xf>
    <xf numFmtId="177" fontId="42" fillId="10" borderId="0" xfId="442" applyFont="1" applyFill="1" applyAlignment="1">
      <alignment vertical="center" wrapText="1"/>
    </xf>
    <xf numFmtId="49" fontId="56" fillId="7" borderId="0" xfId="491" applyNumberFormat="1" applyFont="1" applyFill="1" applyAlignment="1" applyProtection="1">
      <alignment horizontal="left" vertical="center"/>
      <protection locked="0"/>
    </xf>
    <xf numFmtId="177" fontId="57" fillId="7" borderId="0" xfId="446" applyFont="1" applyFill="1" applyAlignment="1">
      <alignment horizontal="left" vertical="center"/>
    </xf>
    <xf numFmtId="177" fontId="58" fillId="7" borderId="0" xfId="446" applyFont="1" applyFill="1">
      <alignment vertical="center"/>
    </xf>
    <xf numFmtId="49" fontId="47" fillId="7" borderId="0" xfId="490" applyNumberFormat="1" applyFont="1" applyFill="1" applyAlignment="1" applyProtection="1">
      <alignment horizontal="left" vertical="center"/>
      <protection locked="0"/>
    </xf>
    <xf numFmtId="49" fontId="40" fillId="7" borderId="0" xfId="491" applyNumberFormat="1" applyFont="1" applyFill="1" applyAlignment="1" applyProtection="1">
      <alignment horizontal="left" vertical="center"/>
      <protection locked="0"/>
    </xf>
    <xf numFmtId="49" fontId="20" fillId="7" borderId="0" xfId="491" applyNumberFormat="1" applyFont="1" applyFill="1" applyAlignment="1" applyProtection="1">
      <alignment horizontal="left" vertical="center"/>
      <protection locked="0"/>
    </xf>
    <xf numFmtId="49" fontId="41" fillId="7" borderId="0" xfId="490" applyNumberFormat="1" applyFont="1" applyFill="1" applyAlignment="1" applyProtection="1">
      <alignment horizontal="left" vertical="center"/>
      <protection locked="0"/>
    </xf>
    <xf numFmtId="49" fontId="37" fillId="7" borderId="0" xfId="490" applyNumberFormat="1" applyFont="1" applyFill="1" applyAlignment="1" applyProtection="1">
      <alignment horizontal="left" vertical="center"/>
      <protection locked="0"/>
    </xf>
    <xf numFmtId="177" fontId="30" fillId="7" borderId="0" xfId="446" applyFont="1" applyFill="1" applyAlignment="1">
      <alignment horizontal="left" vertical="center" wrapText="1"/>
    </xf>
    <xf numFmtId="178" fontId="0" fillId="7" borderId="0" xfId="446" applyNumberFormat="1" applyFill="1">
      <alignment vertical="center"/>
    </xf>
    <xf numFmtId="176" fontId="0" fillId="0" borderId="0" xfId="486" applyNumberFormat="1">
      <alignment vertical="center"/>
    </xf>
    <xf numFmtId="176" fontId="0" fillId="7" borderId="0" xfId="446" applyNumberFormat="1" applyFill="1">
      <alignment vertical="center"/>
    </xf>
    <xf numFmtId="177" fontId="0" fillId="0" borderId="0" xfId="486">
      <alignment vertical="center"/>
    </xf>
  </cellXfs>
  <cellStyles count="493">
    <cellStyle name="常规" xfId="0" builtinId="0"/>
    <cellStyle name="货币[0]" xfId="1" builtinId="7"/>
    <cellStyle name="链接单元格 3 2" xfId="2"/>
    <cellStyle name="20% - 强调文字颜色 1 2" xfId="3"/>
    <cellStyle name="强调文字颜色 2 5" xfId="4"/>
    <cellStyle name="汇总 4 2" xfId="5"/>
    <cellStyle name="_ET_STYLE_NoName_-01_ 3 3 3 2" xfId="6"/>
    <cellStyle name="20% - 强调文字颜色 3" xfId="7" builtinId="38"/>
    <cellStyle name="输出 3" xfId="8"/>
    <cellStyle name="链接单元格 5" xfId="9"/>
    <cellStyle name="输入" xfId="10" builtinId="20"/>
    <cellStyle name="强调文字颜色 2 3 2" xfId="11"/>
    <cellStyle name="货币" xfId="12" builtinId="4"/>
    <cellStyle name="千位分隔[0]" xfId="13" builtinId="6"/>
    <cellStyle name="常规 3 4 3" xfId="14"/>
    <cellStyle name="40% - 强调文字颜色 3" xfId="15" builtinId="39"/>
    <cellStyle name="计算 2" xfId="16"/>
    <cellStyle name="千位分隔" xfId="17" builtinId="3"/>
    <cellStyle name="常规 7 3" xfId="18"/>
    <cellStyle name="差" xfId="19" builtinId="27"/>
    <cellStyle name="超链接" xfId="20" builtinId="8"/>
    <cellStyle name="60% - 强调文字颜色 6 3 2" xfId="21"/>
    <cellStyle name="60% - 强调文字颜色 3" xfId="22" builtinId="40"/>
    <cellStyle name="百分比" xfId="23" builtinId="5"/>
    <cellStyle name="已访问的超链接" xfId="24" builtinId="9"/>
    <cellStyle name="注释" xfId="25" builtinId="10"/>
    <cellStyle name="常规 6" xfId="26"/>
    <cellStyle name="60% - 强调文字颜色 2 3" xfId="27"/>
    <cellStyle name="20% - 强调文字颜色 4 5" xfId="28"/>
    <cellStyle name="60% - 强调文字颜色 2" xfId="29" builtinId="36"/>
    <cellStyle name="解释性文本 2 2" xfId="30"/>
    <cellStyle name="标题 4" xfId="31" builtinId="19"/>
    <cellStyle name="注释 5" xfId="32"/>
    <cellStyle name="警告文本" xfId="33" builtinId="11"/>
    <cellStyle name="强调文字颜色 1 2 3" xfId="34"/>
    <cellStyle name="常规 5 2" xfId="35"/>
    <cellStyle name="60% - 强调文字颜色 2 2 2" xfId="36"/>
    <cellStyle name="标题" xfId="37" builtinId="15"/>
    <cellStyle name="解释性文本" xfId="38" builtinId="53"/>
    <cellStyle name="百分比 4" xfId="39"/>
    <cellStyle name="标题 1" xfId="40" builtinId="16"/>
    <cellStyle name="0,0_x000d__x000a_NA_x000d__x000a_" xfId="41"/>
    <cellStyle name="标题 2" xfId="42" builtinId="17"/>
    <cellStyle name="60% - 强调文字颜色 1" xfId="43" builtinId="32"/>
    <cellStyle name="标题 3" xfId="44" builtinId="18"/>
    <cellStyle name="注释 3 2 2" xfId="45"/>
    <cellStyle name="60% - 强调文字颜色 4" xfId="46" builtinId="44"/>
    <cellStyle name="输出 2 4 2" xfId="47"/>
    <cellStyle name="输出" xfId="48" builtinId="21"/>
    <cellStyle name="计算" xfId="49" builtinId="22"/>
    <cellStyle name="计算 3 2" xfId="50"/>
    <cellStyle name="40% - 强调文字颜色 4 2" xfId="51"/>
    <cellStyle name="检查单元格" xfId="52" builtinId="23"/>
    <cellStyle name="常规 8 3" xfId="53"/>
    <cellStyle name="20% - 强调文字颜色 6" xfId="54" builtinId="50"/>
    <cellStyle name="强调文字颜色 2" xfId="55" builtinId="33"/>
    <cellStyle name="注释 2 3" xfId="56"/>
    <cellStyle name="链接单元格" xfId="57" builtinId="24"/>
    <cellStyle name="60% - 强调文字颜色 4 2 3" xfId="58"/>
    <cellStyle name="40% - 强调文字颜色 6 5" xfId="59"/>
    <cellStyle name="汇总" xfId="60" builtinId="25"/>
    <cellStyle name="好" xfId="61" builtinId="26"/>
    <cellStyle name="输出 3 3" xfId="62"/>
    <cellStyle name="20% - 强调文字颜色 3 3" xfId="63"/>
    <cellStyle name="适中" xfId="64" builtinId="28"/>
    <cellStyle name="输出 5" xfId="65"/>
    <cellStyle name="常规 8 2" xfId="66"/>
    <cellStyle name="20% - 强调文字颜色 5" xfId="67" builtinId="46"/>
    <cellStyle name="检查单元格 3 2" xfId="68"/>
    <cellStyle name=" 3]_x000d__x000a_Zoomed=1_x000d__x000a_Row=128_x000d__x000a_Column=101_x000d__x000a_Height=300_x000d__x000a_Width=301_x000d__x000a_FontName=System_x000d__x000a_FontStyle=1_x000d__x000a_FontSize=12_x000d__x000a_PrtFontNa" xfId="69"/>
    <cellStyle name="强调文字颜色 1" xfId="70" builtinId="29"/>
    <cellStyle name="注释 2 3 3" xfId="71"/>
    <cellStyle name="链接单元格 3" xfId="72"/>
    <cellStyle name="20% - 强调文字颜色 1" xfId="73" builtinId="30"/>
    <cellStyle name="汇总 3 3" xfId="74"/>
    <cellStyle name="40% - 强调文字颜色 4 3 2" xfId="75"/>
    <cellStyle name="??&amp;O龡&amp;H?_x0008_??_x0007__x0001__x0001_" xfId="76"/>
    <cellStyle name="40% - 强调文字颜色 1" xfId="77" builtinId="31"/>
    <cellStyle name="输出 2" xfId="78"/>
    <cellStyle name="链接单元格 4" xfId="79"/>
    <cellStyle name="20% - 强调文字颜色 2" xfId="80" builtinId="34"/>
    <cellStyle name="40% - 强调文字颜色 2" xfId="81" builtinId="35"/>
    <cellStyle name="强调文字颜色 3" xfId="82" builtinId="37"/>
    <cellStyle name="强调文字颜色 4" xfId="83" builtinId="41"/>
    <cellStyle name="输出 4" xfId="84"/>
    <cellStyle name="汇总 3 2 2" xfId="85"/>
    <cellStyle name="20% - 强调文字颜色 4" xfId="86" builtinId="42"/>
    <cellStyle name="计算 3" xfId="87"/>
    <cellStyle name="40% - 强调文字颜色 4" xfId="88" builtinId="43"/>
    <cellStyle name="强调文字颜色 5" xfId="89" builtinId="45"/>
    <cellStyle name="计算 4" xfId="90"/>
    <cellStyle name="40% - 强调文字颜色 5" xfId="91" builtinId="47"/>
    <cellStyle name="注释 3 2 3" xfId="92"/>
    <cellStyle name="60% - 强调文字颜色 5" xfId="93" builtinId="48"/>
    <cellStyle name="强调文字颜色 6" xfId="94" builtinId="49"/>
    <cellStyle name="输出 3 3 2" xfId="95"/>
    <cellStyle name="适中 2" xfId="96"/>
    <cellStyle name="计算 5" xfId="97"/>
    <cellStyle name="20% - 强调文字颜色 3 3 2" xfId="98"/>
    <cellStyle name="40% - 强调文字颜色 6" xfId="99" builtinId="51"/>
    <cellStyle name="60% - 强调文字颜色 6" xfId="100" builtinId="52"/>
    <cellStyle name="标题 4 2 2" xfId="101"/>
    <cellStyle name="_ET_STYLE_NoName_00_" xfId="102"/>
    <cellStyle name="好 2" xfId="103"/>
    <cellStyle name="20% - 强调文字颜色 1 5" xfId="104"/>
    <cellStyle name="40% - 强调文字颜色 2 2" xfId="105"/>
    <cellStyle name="_ET_STYLE_NoName_00__南区长促工资1004_5" xfId="106"/>
    <cellStyle name="20% - 强调文字颜色 1 2 3" xfId="107"/>
    <cellStyle name="20% - 强调文字颜色 1 4" xfId="108"/>
    <cellStyle name="20% - 强调文字颜色 1 3" xfId="109"/>
    <cellStyle name="差 2 3" xfId="110"/>
    <cellStyle name="??_x005f_x0011_?_x005f_x0010_?" xfId="111"/>
    <cellStyle name="_ET_STYLE_NoName_00__北区长促工资1004_3" xfId="112"/>
    <cellStyle name="20% - 强调文字颜色 1 3 2" xfId="113"/>
    <cellStyle name="强调文字颜色 5 5" xfId="114"/>
    <cellStyle name="0,0_x000a__x000a_NA_x000a__x000a_" xfId="115"/>
    <cellStyle name="常规 2 3 2 3" xfId="116"/>
    <cellStyle name="20% - 强调文字颜色 1 2 2" xfId="117"/>
    <cellStyle name="输出 2 2" xfId="118"/>
    <cellStyle name="20% - 强调文字颜色 2 2" xfId="119"/>
    <cellStyle name="输出 2 2 2" xfId="120"/>
    <cellStyle name="20% - 强调文字颜色 2 2 2" xfId="121"/>
    <cellStyle name="输出 2 2 3" xfId="122"/>
    <cellStyle name="20% - 强调文字颜色 2 2 3" xfId="123"/>
    <cellStyle name="输出 2 3" xfId="124"/>
    <cellStyle name="20% - 强调文字颜色 2 3" xfId="125"/>
    <cellStyle name="输出 2 3 2" xfId="126"/>
    <cellStyle name="20% - 强调文字颜色 2 3 2" xfId="127"/>
    <cellStyle name="输出 2 4" xfId="128"/>
    <cellStyle name="20% - 强调文字颜色 2 4" xfId="129"/>
    <cellStyle name="输出 2 5" xfId="130"/>
    <cellStyle name="20% - 强调文字颜色 2 5" xfId="131"/>
    <cellStyle name="输出 3 2" xfId="132"/>
    <cellStyle name="20% - 强调文字颜色 3 2" xfId="133"/>
    <cellStyle name="输出 3 2 2" xfId="134"/>
    <cellStyle name="20% - 强调文字颜色 3 2 2" xfId="135"/>
    <cellStyle name="输出 3 2 3" xfId="136"/>
    <cellStyle name="20% - 强调文字颜色 3 2 3" xfId="137"/>
    <cellStyle name="输出 3 4" xfId="138"/>
    <cellStyle name="60% - 强调文字颜色 1 2" xfId="139"/>
    <cellStyle name="20% - 强调文字颜色 3 4" xfId="140"/>
    <cellStyle name="60% - 强调文字颜色 1 3" xfId="141"/>
    <cellStyle name="20% - 强调文字颜色 3 5" xfId="142"/>
    <cellStyle name="输出 4 2" xfId="143"/>
    <cellStyle name="常规 3" xfId="144"/>
    <cellStyle name="20% - 强调文字颜色 4 2" xfId="145"/>
    <cellStyle name="输出 4 2 2" xfId="146"/>
    <cellStyle name="常规 3 2" xfId="147"/>
    <cellStyle name="20% - 强调文字颜色 4 2 2" xfId="148"/>
    <cellStyle name="输入 4 2" xfId="149"/>
    <cellStyle name="常规 3 3" xfId="150"/>
    <cellStyle name="20% - 强调文字颜色 4 2 3" xfId="151"/>
    <cellStyle name="输出 4 3" xfId="152"/>
    <cellStyle name="常规 4" xfId="153"/>
    <cellStyle name="20% - 强调文字颜色 4 3" xfId="154"/>
    <cellStyle name="常规 4 2" xfId="155"/>
    <cellStyle name="20% - 强调文字颜色 4 3 2" xfId="156"/>
    <cellStyle name="常规 5" xfId="157"/>
    <cellStyle name="60% - 强调文字颜色 2 2" xfId="158"/>
    <cellStyle name="20% - 强调文字颜色 4 4" xfId="159"/>
    <cellStyle name="输出 5 2" xfId="160"/>
    <cellStyle name="20% - 强调文字颜色 5 2" xfId="161"/>
    <cellStyle name="输出 5 2 2" xfId="162"/>
    <cellStyle name="3232" xfId="163"/>
    <cellStyle name="20% - 强调文字颜色 5 2 2" xfId="164"/>
    <cellStyle name="20% - 强调文字颜色 5 2 3" xfId="165"/>
    <cellStyle name="输出 5 3" xfId="166"/>
    <cellStyle name="20% - 强调文字颜色 5 3" xfId="167"/>
    <cellStyle name="差 5" xfId="168"/>
    <cellStyle name="百分比 3" xfId="169"/>
    <cellStyle name="20% - 强调文字颜色 5 3 2" xfId="170"/>
    <cellStyle name="60% - 强调文字颜色 3 2" xfId="171"/>
    <cellStyle name="20% - 强调文字颜色 5 4" xfId="172"/>
    <cellStyle name="60% - 强调文字颜色 3 3" xfId="173"/>
    <cellStyle name="20% - 强调文字颜色 5 5" xfId="174"/>
    <cellStyle name="20% - 强调文字颜色 6 2" xfId="175"/>
    <cellStyle name="40% - 强调文字颜色 4 4" xfId="176"/>
    <cellStyle name="20% - 强调文字颜色 6 2 2" xfId="177"/>
    <cellStyle name="40% - 强调文字颜色 4 5" xfId="178"/>
    <cellStyle name="20% - 强调文字颜色 6 2 3" xfId="179"/>
    <cellStyle name="20% - 强调文字颜色 6 3" xfId="180"/>
    <cellStyle name="40% - 强调文字颜色 5 4" xfId="181"/>
    <cellStyle name="20% - 强调文字颜色 6 3 2" xfId="182"/>
    <cellStyle name="注释 3 2 2 2" xfId="183"/>
    <cellStyle name="60% - 强调文字颜色 4 2" xfId="184"/>
    <cellStyle name="20% - 强调文字颜色 6 4" xfId="185"/>
    <cellStyle name="60% - 强调文字颜色 4 3" xfId="186"/>
    <cellStyle name="40% - 强调文字颜色 5 2 2" xfId="187"/>
    <cellStyle name="20% - 强调文字颜色 6 5" xfId="188"/>
    <cellStyle name="40% - 强调文字颜色 1 2" xfId="189"/>
    <cellStyle name="40% - 强调文字颜色 1 2 2" xfId="190"/>
    <cellStyle name="40% - 强调文字颜色 1 2 3" xfId="191"/>
    <cellStyle name="40% - 强调文字颜色 1 3" xfId="192"/>
    <cellStyle name="40% - 强调文字颜色 1 3 2" xfId="193"/>
    <cellStyle name="40% - 强调文字颜色 1 4" xfId="194"/>
    <cellStyle name="40% - 强调文字颜色 1 5" xfId="195"/>
    <cellStyle name="40% - 强调文字颜色 2 2 2" xfId="196"/>
    <cellStyle name="40% - 强调文字颜色 2 2 3" xfId="197"/>
    <cellStyle name="40% - 强调文字颜色 2 3" xfId="198"/>
    <cellStyle name="40% - 强调文字颜色 2 3 2" xfId="199"/>
    <cellStyle name="40% - 强调文字颜色 2 4" xfId="200"/>
    <cellStyle name="40% - 强调文字颜色 2 5" xfId="201"/>
    <cellStyle name="计算 2 2" xfId="202"/>
    <cellStyle name="40% - 强调文字颜色 3 2" xfId="203"/>
    <cellStyle name="计算 2 2 2" xfId="204"/>
    <cellStyle name="40% - 强调文字颜色 3 2 2" xfId="205"/>
    <cellStyle name="40% - 强调文字颜色 3 2 3" xfId="206"/>
    <cellStyle name="计算 2 3" xfId="207"/>
    <cellStyle name="40% - 强调文字颜色 3 3" xfId="208"/>
    <cellStyle name="计算 2 3 2" xfId="209"/>
    <cellStyle name="40% - 强调文字颜色 3 3 2" xfId="210"/>
    <cellStyle name="计算 2 4" xfId="211"/>
    <cellStyle name="40% - 强调文字颜色 3 4" xfId="212"/>
    <cellStyle name="40% - 强调文字颜色 3 5" xfId="213"/>
    <cellStyle name="检查单元格 2" xfId="214"/>
    <cellStyle name="计算 3 2 2" xfId="215"/>
    <cellStyle name="汇总 2 3" xfId="216"/>
    <cellStyle name="标题 4 4" xfId="217"/>
    <cellStyle name="40% - 强调文字颜色 4 2 2" xfId="218"/>
    <cellStyle name="检查单元格 3" xfId="219"/>
    <cellStyle name="汇总 2 4" xfId="220"/>
    <cellStyle name="标题 4 5" xfId="221"/>
    <cellStyle name="40% - 强调文字颜色 4 2 3" xfId="222"/>
    <cellStyle name="输入 2 2 2" xfId="223"/>
    <cellStyle name="计算 3 3" xfId="224"/>
    <cellStyle name="40% - 强调文字颜色 4 3" xfId="225"/>
    <cellStyle name="计算 4 2" xfId="226"/>
    <cellStyle name="好 2 3" xfId="227"/>
    <cellStyle name="40% - 强调文字颜色 5 2" xfId="228"/>
    <cellStyle name="60% - 强调文字颜色 4 4" xfId="229"/>
    <cellStyle name="40% - 强调文字颜色 5 2 3" xfId="230"/>
    <cellStyle name="输入 2 3 2" xfId="231"/>
    <cellStyle name="40% - 强调文字颜色 5 3" xfId="232"/>
    <cellStyle name="60% - 强调文字颜色 5 3" xfId="233"/>
    <cellStyle name="40% - 强调文字颜色 5 3 2" xfId="234"/>
    <cellStyle name="40% - 强调文字颜色 5 5" xfId="235"/>
    <cellStyle name="适中 2 2" xfId="236"/>
    <cellStyle name="计算 5 2" xfId="237"/>
    <cellStyle name="40% - 强调文字颜色 6 2" xfId="238"/>
    <cellStyle name="40% - 强调文字颜色 6 2 2" xfId="239"/>
    <cellStyle name="40% - 强调文字颜色 6 2 3" xfId="240"/>
    <cellStyle name="适中 2 3" xfId="241"/>
    <cellStyle name="强调文字颜色 3 2 2" xfId="242"/>
    <cellStyle name="40% - 强调文字颜色 6 3" xfId="243"/>
    <cellStyle name="解释性文本 3" xfId="244"/>
    <cellStyle name="40% - 强调文字颜色 6 3 2" xfId="245"/>
    <cellStyle name="强调文字颜色 3 2 3" xfId="246"/>
    <cellStyle name="60% - 强调文字颜色 4 2 2" xfId="247"/>
    <cellStyle name="40% - 强调文字颜色 6 4" xfId="248"/>
    <cellStyle name="60% - 强调文字颜色 1 2 2" xfId="249"/>
    <cellStyle name="60% - 强调文字颜色 1 2 3" xfId="250"/>
    <cellStyle name="60% - 强调文字颜色 1 3 2" xfId="251"/>
    <cellStyle name="60% - 强调文字颜色 1 4" xfId="252"/>
    <cellStyle name="注释 5 2 2" xfId="253"/>
    <cellStyle name="警告文本 2 2" xfId="254"/>
    <cellStyle name="60% - 强调文字颜色 1 5" xfId="255"/>
    <cellStyle name="60% - 强调文字颜色 2 2 3" xfId="256"/>
    <cellStyle name="注释 2" xfId="257"/>
    <cellStyle name="常规 6 2" xfId="258"/>
    <cellStyle name="60% - 强调文字颜色 2 3 2" xfId="259"/>
    <cellStyle name="常规 7" xfId="260"/>
    <cellStyle name="60% - 强调文字颜色 2 4" xfId="261"/>
    <cellStyle name="警告文本 3 2" xfId="262"/>
    <cellStyle name="常规 8" xfId="263"/>
    <cellStyle name="60% - 强调文字颜色 2 5" xfId="264"/>
    <cellStyle name="强调文字颜色 2 2 3" xfId="265"/>
    <cellStyle name="60% - 强调文字颜色 3 2 2" xfId="266"/>
    <cellStyle name="60% - 强调文字颜色 3 2 3" xfId="267"/>
    <cellStyle name="60% - 强调文字颜色 3 3 2" xfId="268"/>
    <cellStyle name="60% - 强调文字颜色 3 4" xfId="269"/>
    <cellStyle name="60% - 强调文字颜色 3 5" xfId="270"/>
    <cellStyle name="60% - 强调文字颜色 4 3 2" xfId="271"/>
    <cellStyle name="常规_创联至信12年工资表sn803808" xfId="272"/>
    <cellStyle name="60% - 强调文字颜色 4 5" xfId="273"/>
    <cellStyle name="60% - 强调文字颜色 5 2" xfId="274"/>
    <cellStyle name="强调文字颜色 4 2 3" xfId="275"/>
    <cellStyle name="60% - 强调文字颜色 5 2 2" xfId="276"/>
    <cellStyle name="60% - 强调文字颜色 5 2 3" xfId="277"/>
    <cellStyle name="60% - 强调文字颜色 5 3 2" xfId="278"/>
    <cellStyle name="60% - 强调文字颜色 5 4" xfId="279"/>
    <cellStyle name="60% - 强调文字颜色 5 5" xfId="280"/>
    <cellStyle name="60% - 强调文字颜色 6 2" xfId="281"/>
    <cellStyle name="强调文字颜色 5 2 3" xfId="282"/>
    <cellStyle name="常规 3 5 3" xfId="283"/>
    <cellStyle name="60% - 强调文字颜色 6 2 2" xfId="284"/>
    <cellStyle name="Normal_08'前程工资8月" xfId="285"/>
    <cellStyle name="60% - 强调文字颜色 6 2 3" xfId="286"/>
    <cellStyle name="60% - 强调文字颜色 6 3" xfId="287"/>
    <cellStyle name="60% - 强调文字颜色 6 4" xfId="288"/>
    <cellStyle name="60% - 强调文字颜色 6 5" xfId="289"/>
    <cellStyle name="警告文本 2 3" xfId="290"/>
    <cellStyle name="Comma_SALARYBJ" xfId="291"/>
    <cellStyle name="差 4" xfId="292"/>
    <cellStyle name="百分比 2" xfId="293"/>
    <cellStyle name="百分比 2 2" xfId="294"/>
    <cellStyle name="标题 1 2" xfId="295"/>
    <cellStyle name="标题 1 2 2" xfId="296"/>
    <cellStyle name="标题 1 2 3" xfId="297"/>
    <cellStyle name="标题 1 3" xfId="298"/>
    <cellStyle name="汇总 3" xfId="299"/>
    <cellStyle name="标题 1 3 2" xfId="300"/>
    <cellStyle name="标题 1 4" xfId="301"/>
    <cellStyle name="标题 1 5" xfId="302"/>
    <cellStyle name="标题 2 2" xfId="303"/>
    <cellStyle name="标题 2 2 2" xfId="304"/>
    <cellStyle name="好 3 2" xfId="305"/>
    <cellStyle name="标题 2 2 3" xfId="306"/>
    <cellStyle name="标题 2 3" xfId="307"/>
    <cellStyle name="常规 11" xfId="308"/>
    <cellStyle name="标题 2 3 2" xfId="309"/>
    <cellStyle name="标题 2 4" xfId="310"/>
    <cellStyle name="标题 2 5" xfId="311"/>
    <cellStyle name="标题 3 2" xfId="312"/>
    <cellStyle name="好 5" xfId="313"/>
    <cellStyle name="标题 3 2 2" xfId="314"/>
    <cellStyle name="标题 3 2 3" xfId="315"/>
    <cellStyle name="标题 3 3" xfId="316"/>
    <cellStyle name="样式 1" xfId="317"/>
    <cellStyle name="标题 3 3 2" xfId="318"/>
    <cellStyle name="标题 3 4" xfId="319"/>
    <cellStyle name="标题 3 5" xfId="320"/>
    <cellStyle name="千位分隔 3" xfId="321"/>
    <cellStyle name="标题 4 2" xfId="322"/>
    <cellStyle name="标题 4 2 3" xfId="323"/>
    <cellStyle name="汇总 2 2" xfId="324"/>
    <cellStyle name="标题 4 3" xfId="325"/>
    <cellStyle name="汇总 2 2 2" xfId="326"/>
    <cellStyle name="标题 4 3 2" xfId="327"/>
    <cellStyle name="解释性文本 2 3" xfId="328"/>
    <cellStyle name="标题 5" xfId="329"/>
    <cellStyle name="强调文字颜色 1 4" xfId="330"/>
    <cellStyle name="标题 5 2" xfId="331"/>
    <cellStyle name="强调文字颜色 1 5" xfId="332"/>
    <cellStyle name="汇总 3 2" xfId="333"/>
    <cellStyle name="标题 5 3" xfId="334"/>
    <cellStyle name="标题 6" xfId="335"/>
    <cellStyle name="强调文字颜色 2 4" xfId="336"/>
    <cellStyle name="标题 6 2" xfId="337"/>
    <cellStyle name="注释 2 4 2" xfId="338"/>
    <cellStyle name="标题 7" xfId="339"/>
    <cellStyle name="标题 8" xfId="340"/>
    <cellStyle name="解释性文本 5" xfId="341"/>
    <cellStyle name="差 2" xfId="342"/>
    <cellStyle name="差 2 2" xfId="343"/>
    <cellStyle name="差 3" xfId="344"/>
    <cellStyle name="差 3 2" xfId="345"/>
    <cellStyle name="常规 11 2" xfId="346"/>
    <cellStyle name="常规 2 3 2 2" xfId="347"/>
    <cellStyle name="常规 11 3" xfId="348"/>
    <cellStyle name="常规 12" xfId="349"/>
    <cellStyle name="常规 12 2" xfId="350"/>
    <cellStyle name="常规 12 3" xfId="351"/>
    <cellStyle name="强调文字颜色 3 3 2" xfId="352"/>
    <cellStyle name="常规 14" xfId="353"/>
    <cellStyle name="常规 14 2" xfId="354"/>
    <cellStyle name="常规 14 3" xfId="355"/>
    <cellStyle name="常规 2" xfId="356"/>
    <cellStyle name="常规 2 2" xfId="357"/>
    <cellStyle name="常规 2 2 2" xfId="358"/>
    <cellStyle name="常规 2 2 2 2" xfId="359"/>
    <cellStyle name="常规 2 2 3" xfId="360"/>
    <cellStyle name="输入 3 2" xfId="361"/>
    <cellStyle name="常规 2 3" xfId="362"/>
    <cellStyle name="输入 3 2 2" xfId="363"/>
    <cellStyle name="常规 2 3 2" xfId="364"/>
    <cellStyle name="常规 2 3 3" xfId="365"/>
    <cellStyle name="常规 2 3 4" xfId="366"/>
    <cellStyle name="输入 3 3" xfId="367"/>
    <cellStyle name="常规 2 4" xfId="368"/>
    <cellStyle name="常规 2 4 2" xfId="369"/>
    <cellStyle name="强调文字颜色 4 2" xfId="370"/>
    <cellStyle name="常规 2 5" xfId="371"/>
    <cellStyle name="强调文字颜色 4 2 2" xfId="372"/>
    <cellStyle name="常规 2 5 2" xfId="373"/>
    <cellStyle name="强调文字颜色 4 3" xfId="374"/>
    <cellStyle name="常规 2 6" xfId="375"/>
    <cellStyle name="强调文字颜色 4 3 2" xfId="376"/>
    <cellStyle name="常规 2 6 2" xfId="377"/>
    <cellStyle name="常规 2 6 2 2" xfId="378"/>
    <cellStyle name="常规 27" xfId="379"/>
    <cellStyle name="适中 4" xfId="380"/>
    <cellStyle name="常规 3 2 2" xfId="381"/>
    <cellStyle name="常规 3 3 2" xfId="382"/>
    <cellStyle name="常规 3 3 3" xfId="383"/>
    <cellStyle name="常规 3 4" xfId="384"/>
    <cellStyle name="常规 3 4 2" xfId="385"/>
    <cellStyle name="强调文字颜色 5 2" xfId="386"/>
    <cellStyle name="常规 3 5" xfId="387"/>
    <cellStyle name="强调文字颜色 5 2 2" xfId="388"/>
    <cellStyle name="常规 3 5 2" xfId="389"/>
    <cellStyle name="常规 4 4" xfId="390"/>
    <cellStyle name="常规 4 2 2" xfId="391"/>
    <cellStyle name="输入 5 2" xfId="392"/>
    <cellStyle name="常规 4 3" xfId="393"/>
    <cellStyle name="常规 7 2" xfId="394"/>
    <cellStyle name="强调文字颜色 6 3 2" xfId="395"/>
    <cellStyle name="常规 8 4" xfId="396"/>
    <cellStyle name="常规 9" xfId="397"/>
    <cellStyle name="注释 5 2" xfId="398"/>
    <cellStyle name="警告文本 2" xfId="399"/>
    <cellStyle name="常规_付款通知书智联（神数系统）" xfId="400"/>
    <cellStyle name="好 2 2" xfId="401"/>
    <cellStyle name="好 3" xfId="402"/>
    <cellStyle name="好 4" xfId="403"/>
    <cellStyle name="汇总 2" xfId="404"/>
    <cellStyle name="检查单元格 2 2" xfId="405"/>
    <cellStyle name="汇总 2 3 2" xfId="406"/>
    <cellStyle name="汇总 4" xfId="407"/>
    <cellStyle name="汇总 5" xfId="408"/>
    <cellStyle name="强调文字颜色 3 5" xfId="409"/>
    <cellStyle name="汇总 5 2" xfId="410"/>
    <cellStyle name="检查单元格 2 3" xfId="411"/>
    <cellStyle name="检查单元格 4" xfId="412"/>
    <cellStyle name="检查单元格 5" xfId="413"/>
    <cellStyle name="解释性文本 2" xfId="414"/>
    <cellStyle name="解释性文本 3 2" xfId="415"/>
    <cellStyle name="解释性文本 4" xfId="416"/>
    <cellStyle name="注释 5 3" xfId="417"/>
    <cellStyle name="警告文本 3" xfId="418"/>
    <cellStyle name="警告文本 4" xfId="419"/>
    <cellStyle name="警告文本 5" xfId="420"/>
    <cellStyle name="注释 2 3 2" xfId="421"/>
    <cellStyle name="链接单元格 2" xfId="422"/>
    <cellStyle name="注释 2 3 2 2" xfId="423"/>
    <cellStyle name="链接单元格 2 2" xfId="424"/>
    <cellStyle name="链接单元格 2 3" xfId="425"/>
    <cellStyle name="千位分隔 2" xfId="426"/>
    <cellStyle name="千位分隔 2 2" xfId="427"/>
    <cellStyle name="强调文字颜色 1 2" xfId="428"/>
    <cellStyle name="强调文字颜色 1 2 2" xfId="429"/>
    <cellStyle name="强调文字颜色 1 3" xfId="430"/>
    <cellStyle name="强调文字颜色 1 3 2" xfId="431"/>
    <cellStyle name="强调文字颜色 2 2" xfId="432"/>
    <cellStyle name="强调文字颜色 2 2 2" xfId="433"/>
    <cellStyle name="强调文字颜色 2 3" xfId="434"/>
    <cellStyle name="输入 2 4" xfId="435"/>
    <cellStyle name="强调文字颜色 3 2" xfId="436"/>
    <cellStyle name="强调文字颜色 3 3" xfId="437"/>
    <cellStyle name="强调文字颜色 3 4" xfId="438"/>
    <cellStyle name="强调文字颜色 4 4" xfId="439"/>
    <cellStyle name="输入 2" xfId="440"/>
    <cellStyle name="强调文字颜色 4 5" xfId="441"/>
    <cellStyle name="常规 3 6" xfId="442"/>
    <cellStyle name="强调文字颜色 5 3" xfId="443"/>
    <cellStyle name="强调文字颜色 5 3 2" xfId="444"/>
    <cellStyle name="强调文字颜色 5 4" xfId="445"/>
    <cellStyle name="常规 4 5" xfId="446"/>
    <cellStyle name="强调文字颜色 6 2" xfId="447"/>
    <cellStyle name="强调文字颜色 6 2 2" xfId="448"/>
    <cellStyle name="强调文字颜色 6 2 3" xfId="449"/>
    <cellStyle name="强调文字颜色 6 3" xfId="450"/>
    <cellStyle name="强调文字颜色 6 4" xfId="451"/>
    <cellStyle name="强调文字颜色 6 5" xfId="452"/>
    <cellStyle name="适中 3" xfId="453"/>
    <cellStyle name="适中 3 2" xfId="454"/>
    <cellStyle name="适中 5" xfId="455"/>
    <cellStyle name="输出 2 2 2 2" xfId="456"/>
    <cellStyle name="输出 2 3 2 2" xfId="457"/>
    <cellStyle name="输出 2 3 3" xfId="458"/>
    <cellStyle name="输出 3 2 2 2" xfId="459"/>
    <cellStyle name="样式 2 4" xfId="460"/>
    <cellStyle name="输入 2 2" xfId="461"/>
    <cellStyle name="样式 2 5" xfId="462"/>
    <cellStyle name="输入 2 3" xfId="463"/>
    <cellStyle name="输入 3" xfId="464"/>
    <cellStyle name="输入 4" xfId="465"/>
    <cellStyle name="输入 5" xfId="466"/>
    <cellStyle name="样式 1 2" xfId="467"/>
    <cellStyle name="样式 2" xfId="468"/>
    <cellStyle name="样式 2 2" xfId="469"/>
    <cellStyle name="样式 2 3" xfId="470"/>
    <cellStyle name="注释 2 2" xfId="471"/>
    <cellStyle name="注释 2 2 2" xfId="472"/>
    <cellStyle name="注释 2 2 2 2" xfId="473"/>
    <cellStyle name="注释 2 2 3" xfId="474"/>
    <cellStyle name="注释 2 4" xfId="475"/>
    <cellStyle name="注释 2 5" xfId="476"/>
    <cellStyle name="注释 3" xfId="477"/>
    <cellStyle name="注释 3 2" xfId="478"/>
    <cellStyle name="注释 3 3" xfId="479"/>
    <cellStyle name="注释 3 3 2" xfId="480"/>
    <cellStyle name="注释 3 4" xfId="481"/>
    <cellStyle name="注释 4" xfId="482"/>
    <cellStyle name="注释 4 2" xfId="483"/>
    <cellStyle name="注释 4 2 2" xfId="484"/>
    <cellStyle name="注释 4 3" xfId="485"/>
    <cellStyle name="常规 10" xfId="486"/>
    <cellStyle name="3232 2" xfId="487"/>
    <cellStyle name="㼿㼿㼿㼿㼿" xfId="488"/>
    <cellStyle name="常规_0705 UL South CS meeting (chonghua)" xfId="489"/>
    <cellStyle name="㼿㼿㼿㼿㼿㼿㼿" xfId="490"/>
    <cellStyle name="㼿㼿㼿㼿? 2" xfId="491"/>
    <cellStyle name="百分比 2 3" xfId="492"/>
  </cellStyles>
  <dxfs count="4">
    <dxf>
      <fill>
        <patternFill patternType="solid">
          <bgColor indexed="43"/>
        </patternFill>
      </fill>
    </dxf>
    <dxf>
      <fill>
        <patternFill patternType="solid">
          <bgColor indexed="45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name val="Arial"/>
        <scheme val="none"/>
        <b val="0"/>
        <i val="0"/>
        <strike val="0"/>
        <u val="none"/>
        <sz val="10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79EBA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635</xdr:colOff>
      <xdr:row>0</xdr:row>
      <xdr:rowOff>635</xdr:rowOff>
    </xdr:from>
    <xdr:to>
      <xdr:col>3</xdr:col>
      <xdr:colOff>219075</xdr:colOff>
      <xdr:row>2</xdr:row>
      <xdr:rowOff>95250</xdr:rowOff>
    </xdr:to>
    <xdr:pic>
      <xdr:nvPicPr>
        <xdr:cNvPr id="2" name="图片 4" descr="cid:_Foxmail.1@6377c9cf-32a5-0363-4d93-1ccf8febe0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409190" cy="5994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comments" Target="../comments7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comments" Target="../comments8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comments" Target="../comments9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comments" Target="../comments10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comments" Target="../comments11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comments" Target="../comments1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comments" Target="../comments3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comments" Target="../comments4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comments" Target="../comments5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comments" Target="../comments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5"/>
  <sheetViews>
    <sheetView tabSelected="1" workbookViewId="0">
      <selection activeCell="B25" sqref="B25:F25"/>
    </sheetView>
  </sheetViews>
  <sheetFormatPr defaultColWidth="9" defaultRowHeight="13.5"/>
  <cols>
    <col min="1" max="2" width="9" style="163"/>
    <col min="3" max="3" width="10.75" style="163" customWidth="1"/>
    <col min="4" max="4" width="16.75" style="163" customWidth="1"/>
    <col min="5" max="5" width="11.75" style="163" customWidth="1"/>
    <col min="6" max="7" width="13.375" style="163" customWidth="1"/>
    <col min="8" max="8" width="9" style="163"/>
    <col min="9" max="9" width="13.875" style="163" customWidth="1"/>
    <col min="10" max="10" width="12.75" style="163" customWidth="1"/>
    <col min="11" max="11" width="14.5" style="163" customWidth="1"/>
    <col min="12" max="12" width="9" style="163"/>
    <col min="13" max="13" width="9.25" style="163" customWidth="1"/>
    <col min="14" max="16384" width="9" style="163"/>
  </cols>
  <sheetData>
    <row r="1" s="163" customFormat="1" ht="25.5" spans="1:14">
      <c r="A1" s="165" t="s">
        <v>0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</row>
    <row r="2" s="163" customFormat="1" ht="14.25" spans="1:14">
      <c r="A2" s="166"/>
      <c r="B2" s="167"/>
      <c r="C2" s="167"/>
      <c r="D2" s="168"/>
      <c r="E2" s="168"/>
      <c r="F2" s="168"/>
      <c r="G2" s="166"/>
      <c r="H2" s="166"/>
      <c r="I2" s="166"/>
      <c r="J2" s="168"/>
      <c r="K2" s="168"/>
      <c r="L2" s="168"/>
      <c r="M2" s="168"/>
      <c r="N2" s="168"/>
    </row>
    <row r="3" s="163" customFormat="1" spans="1:14">
      <c r="A3" s="169"/>
      <c r="B3" s="170"/>
      <c r="C3" s="171"/>
      <c r="D3" s="172"/>
      <c r="E3" s="173"/>
      <c r="F3" s="173"/>
      <c r="G3" s="174"/>
      <c r="H3" s="175"/>
      <c r="I3" s="170"/>
      <c r="J3" s="171"/>
      <c r="K3" s="172"/>
      <c r="L3" s="241"/>
      <c r="M3" s="168"/>
      <c r="N3" s="168"/>
    </row>
    <row r="4" s="163" customFormat="1" spans="1:14">
      <c r="A4" s="169"/>
      <c r="B4" s="176" t="s">
        <v>1</v>
      </c>
      <c r="C4" s="176"/>
      <c r="D4" s="176"/>
      <c r="E4" s="176"/>
      <c r="F4" s="176"/>
      <c r="G4" s="176"/>
      <c r="H4" s="175"/>
      <c r="K4" s="168"/>
      <c r="L4" s="242" t="s">
        <v>2</v>
      </c>
      <c r="M4" s="243">
        <f ca="1">NOW()</f>
        <v>44750.6617939815</v>
      </c>
      <c r="N4" s="168"/>
    </row>
    <row r="5" s="163" customFormat="1" spans="1:14">
      <c r="A5" s="177"/>
      <c r="B5" s="178" t="s">
        <v>3</v>
      </c>
      <c r="C5" s="172"/>
      <c r="D5" s="172"/>
      <c r="E5" s="172"/>
      <c r="F5" s="172"/>
      <c r="G5" s="172"/>
      <c r="H5" s="179"/>
      <c r="I5" s="175"/>
      <c r="J5" s="170"/>
      <c r="K5" s="171"/>
      <c r="L5" s="241"/>
      <c r="M5" s="168"/>
      <c r="N5" s="168"/>
    </row>
    <row r="6" s="163" customFormat="1" ht="9.75" customHeight="1" spans="1:14">
      <c r="A6" s="180"/>
      <c r="B6" s="180"/>
      <c r="C6" s="180"/>
      <c r="D6" s="180"/>
      <c r="E6" s="180"/>
      <c r="F6" s="180"/>
      <c r="G6" s="180"/>
      <c r="H6" s="180"/>
      <c r="I6" s="244"/>
      <c r="J6" s="244"/>
      <c r="K6" s="245"/>
      <c r="L6" s="245"/>
      <c r="M6" s="245"/>
      <c r="N6" s="245"/>
    </row>
    <row r="7" s="163" customFormat="1" ht="15" spans="1:14">
      <c r="A7" s="180"/>
      <c r="B7" s="181" t="s">
        <v>4</v>
      </c>
      <c r="C7" s="182"/>
      <c r="D7" s="182"/>
      <c r="E7" s="182"/>
      <c r="F7" s="182"/>
      <c r="G7" s="182"/>
      <c r="H7" s="182"/>
      <c r="I7" s="246"/>
      <c r="J7" s="247" t="s">
        <v>5</v>
      </c>
      <c r="K7" s="248"/>
      <c r="L7" s="167"/>
      <c r="M7" s="167"/>
      <c r="N7" s="249"/>
    </row>
    <row r="8" s="163" customFormat="1" ht="14.25" spans="1:14">
      <c r="A8" s="180"/>
      <c r="B8" s="183" t="s">
        <v>6</v>
      </c>
      <c r="C8" s="184"/>
      <c r="D8" s="184"/>
      <c r="E8" s="185">
        <f>G25</f>
        <v>10074.12</v>
      </c>
      <c r="F8" s="186"/>
      <c r="G8" s="186"/>
      <c r="H8" s="187"/>
      <c r="I8" s="250"/>
      <c r="J8" s="251" t="s">
        <v>7</v>
      </c>
      <c r="K8" s="251"/>
      <c r="L8" s="251"/>
      <c r="M8" s="251"/>
      <c r="N8" s="251"/>
    </row>
    <row r="9" s="163" customFormat="1" ht="14.25" spans="1:14">
      <c r="A9" s="180"/>
      <c r="B9" s="188" t="s">
        <v>8</v>
      </c>
      <c r="C9" s="189"/>
      <c r="D9" s="189"/>
      <c r="E9" s="190">
        <f>G24</f>
        <v>10074.12</v>
      </c>
      <c r="F9" s="191"/>
      <c r="G9" s="191"/>
      <c r="H9" s="192"/>
      <c r="I9" s="252"/>
      <c r="J9" s="253" t="s">
        <v>9</v>
      </c>
      <c r="K9" s="253"/>
      <c r="L9" s="253"/>
      <c r="M9" s="253"/>
      <c r="N9" s="253"/>
    </row>
    <row r="10" s="163" customFormat="1" ht="15" customHeight="1" spans="1:14">
      <c r="A10" s="180"/>
      <c r="B10" s="193" t="s">
        <v>10</v>
      </c>
      <c r="C10" s="194"/>
      <c r="D10" s="195">
        <f>G24</f>
        <v>10074.12</v>
      </c>
      <c r="E10" s="196" t="s">
        <v>11</v>
      </c>
      <c r="F10" s="197"/>
      <c r="G10" s="198"/>
      <c r="H10" s="199">
        <v>0</v>
      </c>
      <c r="I10" s="254"/>
      <c r="J10" s="253" t="s">
        <v>12</v>
      </c>
      <c r="K10" s="255"/>
      <c r="L10" s="255"/>
      <c r="M10" s="255"/>
      <c r="N10" s="255"/>
    </row>
    <row r="11" s="163" customFormat="1" ht="14.25" spans="1:14">
      <c r="A11" s="180"/>
      <c r="B11" s="200" t="s">
        <v>13</v>
      </c>
      <c r="C11" s="201"/>
      <c r="D11" s="202"/>
      <c r="E11" s="203" t="s">
        <v>14</v>
      </c>
      <c r="F11" s="204"/>
      <c r="G11" s="205"/>
      <c r="H11" s="206"/>
      <c r="I11" s="256"/>
      <c r="J11" s="257"/>
      <c r="K11" s="256"/>
      <c r="L11" s="256"/>
      <c r="M11" s="256"/>
      <c r="N11" s="258"/>
    </row>
    <row r="12" s="163" customFormat="1" spans="1:14">
      <c r="A12" s="177"/>
      <c r="B12" s="200" t="s">
        <v>15</v>
      </c>
      <c r="C12" s="201"/>
      <c r="D12" s="202">
        <v>0</v>
      </c>
      <c r="E12" s="203" t="s">
        <v>16</v>
      </c>
      <c r="F12" s="204"/>
      <c r="G12" s="205"/>
      <c r="H12" s="206"/>
      <c r="I12" s="259"/>
      <c r="J12" s="260"/>
      <c r="K12" s="261"/>
      <c r="L12" s="261"/>
      <c r="M12" s="261"/>
      <c r="N12" s="261"/>
    </row>
    <row r="13" s="163" customFormat="1" ht="14.25" spans="1:14">
      <c r="A13" s="168"/>
      <c r="B13" s="207" t="s">
        <v>17</v>
      </c>
      <c r="C13" s="208"/>
      <c r="D13" s="209">
        <v>0</v>
      </c>
      <c r="E13" s="210"/>
      <c r="F13" s="211"/>
      <c r="G13" s="212"/>
      <c r="H13" s="213"/>
      <c r="I13" s="180"/>
      <c r="J13" s="262"/>
      <c r="K13" s="263"/>
      <c r="L13" s="263"/>
      <c r="M13" s="263"/>
      <c r="N13" s="263"/>
    </row>
    <row r="14" s="163" customFormat="1" ht="5.25" customHeight="1" spans="1:14">
      <c r="A14" s="214"/>
      <c r="B14" s="180"/>
      <c r="C14" s="180"/>
      <c r="D14" s="180"/>
      <c r="E14" s="180"/>
      <c r="F14" s="180"/>
      <c r="G14" s="180"/>
      <c r="H14" s="180"/>
      <c r="I14" s="180"/>
      <c r="J14" s="180"/>
      <c r="K14" s="180"/>
      <c r="L14" s="180"/>
      <c r="M14" s="180"/>
      <c r="N14" s="180"/>
    </row>
    <row r="15" s="163" customFormat="1" spans="1:14">
      <c r="A15" s="168" t="s">
        <v>18</v>
      </c>
      <c r="B15" s="168"/>
      <c r="C15" s="168"/>
      <c r="D15" s="168"/>
      <c r="E15" s="168"/>
      <c r="F15" s="168"/>
      <c r="G15" s="168"/>
      <c r="H15" s="168"/>
      <c r="I15" s="168"/>
      <c r="J15" s="168"/>
      <c r="K15" s="168"/>
      <c r="L15" s="168"/>
      <c r="M15" s="168"/>
      <c r="N15" s="168"/>
    </row>
    <row r="16" s="163" customFormat="1" ht="3" customHeight="1" spans="1:14">
      <c r="A16" s="168"/>
      <c r="B16" s="168"/>
      <c r="C16" s="168"/>
      <c r="D16" s="168"/>
      <c r="E16" s="168"/>
      <c r="F16" s="168"/>
      <c r="G16" s="168"/>
      <c r="H16" s="168"/>
      <c r="I16" s="168"/>
      <c r="J16" s="168"/>
      <c r="K16" s="168"/>
      <c r="L16" s="168"/>
      <c r="M16" s="168"/>
      <c r="N16" s="168"/>
    </row>
    <row r="17" s="163" customFormat="1" ht="18.75" spans="2:13">
      <c r="B17" s="215" t="s">
        <v>19</v>
      </c>
      <c r="C17" s="216" t="s">
        <v>20</v>
      </c>
      <c r="D17" s="216" t="s">
        <v>21</v>
      </c>
      <c r="E17" s="216"/>
      <c r="F17" s="217" t="s">
        <v>22</v>
      </c>
      <c r="G17" s="218" t="s">
        <v>23</v>
      </c>
      <c r="H17" s="219" t="s">
        <v>24</v>
      </c>
      <c r="J17" s="264" t="s">
        <v>25</v>
      </c>
      <c r="K17" s="264"/>
      <c r="L17" s="264"/>
      <c r="M17" s="264"/>
    </row>
    <row r="18" s="164" customFormat="1" ht="16.5" spans="2:13">
      <c r="B18" s="220">
        <v>1</v>
      </c>
      <c r="C18" s="221" t="s">
        <v>26</v>
      </c>
      <c r="D18" s="222" t="s">
        <v>27</v>
      </c>
      <c r="E18" s="222"/>
      <c r="F18" s="223"/>
      <c r="G18" s="224">
        <f>'（居民）工资表-7月'!E10</f>
        <v>4986.6</v>
      </c>
      <c r="H18" s="225"/>
      <c r="J18" s="264"/>
      <c r="K18" s="264"/>
      <c r="L18" s="264"/>
      <c r="M18" s="264"/>
    </row>
    <row r="19" s="164" customFormat="1" ht="16.5" spans="2:13">
      <c r="B19" s="220">
        <v>2</v>
      </c>
      <c r="C19" s="221"/>
      <c r="D19" s="222" t="s">
        <v>28</v>
      </c>
      <c r="E19" s="222" t="s">
        <v>29</v>
      </c>
      <c r="F19" s="223"/>
      <c r="G19" s="224">
        <f>社保1!AU7</f>
        <v>4187.52</v>
      </c>
      <c r="H19" s="226"/>
      <c r="J19" s="264"/>
      <c r="K19" s="264"/>
      <c r="L19" s="264"/>
      <c r="M19" s="264"/>
    </row>
    <row r="20" s="164" customFormat="1" ht="16.5" spans="2:13">
      <c r="B20" s="220">
        <v>3</v>
      </c>
      <c r="C20" s="221"/>
      <c r="D20" s="222" t="s">
        <v>30</v>
      </c>
      <c r="E20" s="222" t="s">
        <v>29</v>
      </c>
      <c r="F20" s="223"/>
      <c r="G20" s="224">
        <f>社保1!AV7</f>
        <v>660</v>
      </c>
      <c r="H20" s="226"/>
      <c r="J20" s="264"/>
      <c r="K20" s="264"/>
      <c r="L20" s="264"/>
      <c r="M20" s="264"/>
    </row>
    <row r="21" s="164" customFormat="1" ht="16.5" spans="2:13">
      <c r="B21" s="220">
        <v>4</v>
      </c>
      <c r="C21" s="221"/>
      <c r="D21" s="227" t="s">
        <v>31</v>
      </c>
      <c r="E21" s="227"/>
      <c r="F21" s="228"/>
      <c r="G21" s="229">
        <f>SUM(G18:G20)</f>
        <v>9834.12</v>
      </c>
      <c r="H21" s="225"/>
      <c r="J21" s="264"/>
      <c r="K21" s="264"/>
      <c r="L21" s="264"/>
      <c r="M21" s="264"/>
    </row>
    <row r="22" s="164" customFormat="1" ht="16.5" spans="2:13">
      <c r="B22" s="220">
        <v>5</v>
      </c>
      <c r="C22" s="221" t="s">
        <v>32</v>
      </c>
      <c r="D22" s="227" t="s">
        <v>33</v>
      </c>
      <c r="E22" s="227"/>
      <c r="F22" s="228"/>
      <c r="G22" s="229">
        <f>社保1!AW7</f>
        <v>240</v>
      </c>
      <c r="H22" s="225"/>
      <c r="J22" s="264"/>
      <c r="K22" s="264"/>
      <c r="L22" s="264"/>
      <c r="M22" s="264"/>
    </row>
    <row r="23" s="164" customFormat="1" ht="16.5" spans="2:13">
      <c r="B23" s="220">
        <v>6</v>
      </c>
      <c r="C23" s="230"/>
      <c r="D23" s="231"/>
      <c r="E23" s="231"/>
      <c r="F23" s="231"/>
      <c r="G23" s="232"/>
      <c r="H23" s="225"/>
      <c r="J23" s="264"/>
      <c r="K23" s="264"/>
      <c r="L23" s="264"/>
      <c r="M23" s="264"/>
    </row>
    <row r="24" s="163" customFormat="1" ht="16.5" spans="2:8">
      <c r="B24" s="233" t="s">
        <v>34</v>
      </c>
      <c r="C24" s="234"/>
      <c r="D24" s="234"/>
      <c r="E24" s="234"/>
      <c r="F24" s="234"/>
      <c r="G24" s="235">
        <f>G23+G22+G21</f>
        <v>10074.12</v>
      </c>
      <c r="H24" s="236"/>
    </row>
    <row r="25" s="163" customFormat="1" ht="17.25" spans="2:9">
      <c r="B25" s="237" t="s">
        <v>35</v>
      </c>
      <c r="C25" s="238"/>
      <c r="D25" s="238"/>
      <c r="E25" s="238"/>
      <c r="F25" s="238"/>
      <c r="G25" s="239">
        <f>G24</f>
        <v>10074.12</v>
      </c>
      <c r="H25" s="240"/>
      <c r="I25" s="265"/>
    </row>
    <row r="26" s="163" customFormat="1" ht="14.25"/>
    <row r="27" s="163" customFormat="1" spans="2:15">
      <c r="B27" s="168"/>
      <c r="C27" s="168"/>
      <c r="D27" s="168"/>
      <c r="E27" s="168"/>
      <c r="F27" s="168"/>
      <c r="G27" s="168"/>
      <c r="H27" s="168"/>
      <c r="I27" s="168"/>
      <c r="J27" s="168"/>
      <c r="K27" s="168"/>
      <c r="L27" s="168"/>
      <c r="M27" s="168"/>
      <c r="N27" s="168"/>
      <c r="O27" s="168"/>
    </row>
    <row r="30" s="163" customFormat="1" spans="10:10">
      <c r="J30" s="266"/>
    </row>
    <row r="32" s="163" customFormat="1" spans="10:10">
      <c r="J32" s="267"/>
    </row>
    <row r="35" s="163" customFormat="1" spans="9:9">
      <c r="I35" s="268"/>
    </row>
  </sheetData>
  <mergeCells count="28">
    <mergeCell ref="A1:N1"/>
    <mergeCell ref="B4:F4"/>
    <mergeCell ref="B7:H7"/>
    <mergeCell ref="B8:D8"/>
    <mergeCell ref="E8:H8"/>
    <mergeCell ref="B9:D9"/>
    <mergeCell ref="E9:H9"/>
    <mergeCell ref="B10:C10"/>
    <mergeCell ref="E10:G10"/>
    <mergeCell ref="B11:C11"/>
    <mergeCell ref="E11:G11"/>
    <mergeCell ref="B12:C12"/>
    <mergeCell ref="E12:G12"/>
    <mergeCell ref="K12:N12"/>
    <mergeCell ref="B13:C13"/>
    <mergeCell ref="E13:G13"/>
    <mergeCell ref="K13:N13"/>
    <mergeCell ref="A15:N15"/>
    <mergeCell ref="D17:E17"/>
    <mergeCell ref="D18:E18"/>
    <mergeCell ref="D21:E21"/>
    <mergeCell ref="D22:E22"/>
    <mergeCell ref="D23:F23"/>
    <mergeCell ref="B24:F24"/>
    <mergeCell ref="B25:F25"/>
    <mergeCell ref="B27:O27"/>
    <mergeCell ref="C18:C21"/>
    <mergeCell ref="J17:M23"/>
  </mergeCells>
  <conditionalFormatting sqref="F18">
    <cfRule type="cellIs" dxfId="0" priority="2" stopIfTrue="1" operator="equal">
      <formula>"現金"</formula>
    </cfRule>
    <cfRule type="cellIs" dxfId="1" priority="1" stopIfTrue="1" operator="equal">
      <formula>"信用卡"</formula>
    </cfRule>
  </conditionalFormatting>
  <conditionalFormatting sqref="F20:H20 F19 E19:E20 C21:H21">
    <cfRule type="cellIs" dxfId="0" priority="4" stopIfTrue="1" operator="equal">
      <formula>"現金"</formula>
    </cfRule>
    <cfRule type="cellIs" dxfId="1" priority="3" stopIfTrue="1" operator="equal">
      <formula>"信用卡"</formula>
    </cfRule>
  </conditionalFormatting>
  <pageMargins left="0.75" right="0.75" top="1" bottom="1" header="0.5" footer="0.5"/>
  <headerFooter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AT21"/>
  <sheetViews>
    <sheetView workbookViewId="0">
      <pane xSplit="6" ySplit="3" topLeftCell="G4" activePane="bottomRight" state="frozen"/>
      <selection/>
      <selection pane="topRight"/>
      <selection pane="bottomLeft"/>
      <selection pane="bottomRight" activeCell="G27" sqref="G27"/>
    </sheetView>
  </sheetViews>
  <sheetFormatPr defaultColWidth="9" defaultRowHeight="13.5"/>
  <cols>
    <col min="1" max="1" width="4.5" style="15" customWidth="1"/>
    <col min="2" max="2" width="12.625" style="15" customWidth="1"/>
    <col min="3" max="3" width="10.5" style="15" customWidth="1"/>
    <col min="4" max="4" width="8.75" style="15" customWidth="1"/>
    <col min="5" max="5" width="19.5" style="16" customWidth="1"/>
    <col min="6" max="6" width="9" style="15"/>
    <col min="7" max="7" width="11.875" style="17" customWidth="1"/>
    <col min="8" max="8" width="4.625" style="15" hidden="1" customWidth="1"/>
    <col min="9" max="9" width="5.25" style="15" hidden="1" customWidth="1"/>
    <col min="10" max="10" width="11.75" style="18" customWidth="1"/>
    <col min="11" max="11" width="5.25" style="15" customWidth="1"/>
    <col min="12" max="12" width="11.75" style="15" customWidth="1"/>
    <col min="13" max="13" width="12.5" style="15" customWidth="1" outlineLevel="1"/>
    <col min="14" max="15" width="9" style="15" customWidth="1" outlineLevel="1"/>
    <col min="16" max="16" width="11.125" style="15" customWidth="1" outlineLevel="1"/>
    <col min="17" max="17" width="9.75" style="15" customWidth="1"/>
    <col min="18" max="18" width="9.5" style="15" customWidth="1"/>
    <col min="19" max="19" width="13.375" style="15" customWidth="1"/>
    <col min="20" max="21" width="12.25" style="15" customWidth="1"/>
    <col min="22" max="27" width="9" style="15" customWidth="1" outlineLevel="1"/>
    <col min="28" max="28" width="11.25" style="15" customWidth="1"/>
    <col min="29" max="29" width="8.5" style="15" customWidth="1"/>
    <col min="30" max="30" width="15.25" style="15" customWidth="1"/>
    <col min="31" max="31" width="13.375" style="15" customWidth="1"/>
    <col min="32" max="32" width="10.75" style="15" customWidth="1"/>
    <col min="33" max="33" width="12.25" style="15" customWidth="1"/>
    <col min="34" max="34" width="11.5" style="15" customWidth="1"/>
    <col min="35" max="35" width="7.875" style="19" customWidth="1"/>
    <col min="36" max="36" width="11.5" style="15" customWidth="1"/>
    <col min="37" max="37" width="9" style="15"/>
    <col min="38" max="38" width="11.5" style="15" customWidth="1"/>
    <col min="39" max="40" width="9" style="15" customWidth="1"/>
    <col min="41" max="41" width="19" style="15" customWidth="1"/>
    <col min="42" max="42" width="12.25" style="15" customWidth="1"/>
    <col min="43" max="43" width="9" style="15"/>
    <col min="44" max="44" width="7" style="15" customWidth="1"/>
    <col min="45" max="45" width="6.75" style="15" customWidth="1"/>
    <col min="46" max="46" width="6.125" style="15" customWidth="1"/>
    <col min="47" max="16384" width="9" style="15"/>
  </cols>
  <sheetData>
    <row r="1" s="10" customFormat="1" ht="29.25" customHeight="1" spans="1:45">
      <c r="A1" s="20" t="s">
        <v>78</v>
      </c>
      <c r="B1" s="21"/>
      <c r="C1" s="22"/>
      <c r="D1" s="23"/>
      <c r="E1" s="24"/>
      <c r="F1" s="24"/>
      <c r="G1" s="25"/>
      <c r="J1" s="60"/>
      <c r="L1" s="61"/>
      <c r="M1" s="62" t="s">
        <v>79</v>
      </c>
      <c r="N1" s="62"/>
      <c r="O1" s="62"/>
      <c r="P1" s="62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61"/>
      <c r="AE1" s="61"/>
      <c r="AF1" s="61"/>
      <c r="AG1" s="61"/>
      <c r="AH1" s="61"/>
      <c r="AI1" s="97"/>
      <c r="AJ1" s="61"/>
      <c r="AK1" s="61"/>
      <c r="AL1" s="61"/>
      <c r="AM1" s="24"/>
      <c r="AN1" s="24"/>
      <c r="AO1" s="108"/>
      <c r="AP1" s="24"/>
      <c r="AQ1" s="24"/>
      <c r="AR1" s="24"/>
      <c r="AS1" s="24"/>
    </row>
    <row r="2" s="11" customFormat="1" ht="20.1" customHeight="1" spans="1:46">
      <c r="A2" s="26" t="s">
        <v>19</v>
      </c>
      <c r="B2" s="27" t="s">
        <v>80</v>
      </c>
      <c r="C2" s="28" t="s">
        <v>81</v>
      </c>
      <c r="D2" s="28" t="s">
        <v>82</v>
      </c>
      <c r="E2" s="29" t="s">
        <v>83</v>
      </c>
      <c r="F2" s="30" t="s">
        <v>84</v>
      </c>
      <c r="G2" s="29" t="s">
        <v>85</v>
      </c>
      <c r="H2" s="29" t="s">
        <v>86</v>
      </c>
      <c r="I2" s="29" t="s">
        <v>87</v>
      </c>
      <c r="J2" s="63" t="s">
        <v>88</v>
      </c>
      <c r="K2" s="29" t="s">
        <v>89</v>
      </c>
      <c r="L2" s="29" t="s">
        <v>90</v>
      </c>
      <c r="M2" s="64" t="s">
        <v>91</v>
      </c>
      <c r="N2" s="65"/>
      <c r="O2" s="65"/>
      <c r="P2" s="66"/>
      <c r="Q2" s="30" t="s">
        <v>92</v>
      </c>
      <c r="R2" s="29" t="s">
        <v>93</v>
      </c>
      <c r="S2" s="30" t="s">
        <v>94</v>
      </c>
      <c r="T2" s="84" t="s">
        <v>95</v>
      </c>
      <c r="U2" s="30" t="s">
        <v>96</v>
      </c>
      <c r="V2" s="85" t="s">
        <v>97</v>
      </c>
      <c r="W2" s="86"/>
      <c r="X2" s="86"/>
      <c r="Y2" s="86"/>
      <c r="Z2" s="86"/>
      <c r="AA2" s="92"/>
      <c r="AB2" s="30" t="s">
        <v>98</v>
      </c>
      <c r="AC2" s="30" t="s">
        <v>99</v>
      </c>
      <c r="AD2" s="84" t="s">
        <v>100</v>
      </c>
      <c r="AE2" s="84" t="s">
        <v>101</v>
      </c>
      <c r="AF2" s="84" t="s">
        <v>102</v>
      </c>
      <c r="AG2" s="84" t="s">
        <v>103</v>
      </c>
      <c r="AH2" s="98" t="s">
        <v>104</v>
      </c>
      <c r="AI2" s="99" t="s">
        <v>105</v>
      </c>
      <c r="AJ2" s="98" t="s">
        <v>106</v>
      </c>
      <c r="AK2" s="28" t="s">
        <v>54</v>
      </c>
      <c r="AL2" s="98" t="s">
        <v>107</v>
      </c>
      <c r="AM2" s="29" t="s">
        <v>108</v>
      </c>
      <c r="AN2" s="29" t="s">
        <v>109</v>
      </c>
      <c r="AO2" s="109" t="s">
        <v>110</v>
      </c>
      <c r="AP2" s="29" t="s">
        <v>111</v>
      </c>
      <c r="AQ2" s="29" t="s">
        <v>112</v>
      </c>
      <c r="AR2" s="30" t="s">
        <v>113</v>
      </c>
      <c r="AS2" s="30" t="s">
        <v>114</v>
      </c>
      <c r="AT2" s="30" t="s">
        <v>115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7"/>
      <c r="K3" s="34"/>
      <c r="L3" s="34"/>
      <c r="M3" s="68" t="s">
        <v>116</v>
      </c>
      <c r="N3" s="68" t="s">
        <v>117</v>
      </c>
      <c r="O3" s="68" t="s">
        <v>118</v>
      </c>
      <c r="P3" s="68" t="s">
        <v>67</v>
      </c>
      <c r="Q3" s="35"/>
      <c r="R3" s="34"/>
      <c r="S3" s="35"/>
      <c r="T3" s="87"/>
      <c r="U3" s="35"/>
      <c r="V3" s="88" t="s">
        <v>119</v>
      </c>
      <c r="W3" s="88" t="s">
        <v>120</v>
      </c>
      <c r="X3" s="88" t="s">
        <v>121</v>
      </c>
      <c r="Y3" s="88" t="s">
        <v>122</v>
      </c>
      <c r="Z3" s="88" t="s">
        <v>123</v>
      </c>
      <c r="AA3" s="88" t="s">
        <v>124</v>
      </c>
      <c r="AB3" s="35"/>
      <c r="AC3" s="35"/>
      <c r="AD3" s="87"/>
      <c r="AE3" s="87"/>
      <c r="AF3" s="87"/>
      <c r="AG3" s="87"/>
      <c r="AH3" s="100"/>
      <c r="AI3" s="101"/>
      <c r="AJ3" s="100"/>
      <c r="AK3" s="33"/>
      <c r="AL3" s="100"/>
      <c r="AM3" s="34"/>
      <c r="AN3" s="34"/>
      <c r="AO3" s="110"/>
      <c r="AP3" s="34"/>
      <c r="AQ3" s="34"/>
      <c r="AR3" s="35"/>
      <c r="AS3" s="35"/>
      <c r="AT3" s="35"/>
    </row>
    <row r="4" s="12" customFormat="1" ht="19" customHeight="1" spans="1:46">
      <c r="A4" s="36">
        <v>1</v>
      </c>
      <c r="B4" s="37" t="s">
        <v>125</v>
      </c>
      <c r="C4" s="37" t="s">
        <v>70</v>
      </c>
      <c r="D4" s="37" t="s">
        <v>126</v>
      </c>
      <c r="E4" s="37" t="s">
        <v>71</v>
      </c>
      <c r="F4" s="38" t="s">
        <v>127</v>
      </c>
      <c r="G4" s="39">
        <v>15923409172</v>
      </c>
      <c r="H4" s="40"/>
      <c r="I4" s="40"/>
      <c r="J4" s="69">
        <v>44232</v>
      </c>
      <c r="K4" s="40"/>
      <c r="L4" s="70">
        <v>5500</v>
      </c>
      <c r="M4" s="71">
        <v>279.28</v>
      </c>
      <c r="N4" s="71">
        <v>74.82</v>
      </c>
      <c r="O4" s="71">
        <v>17.46</v>
      </c>
      <c r="P4" s="71">
        <v>90</v>
      </c>
      <c r="Q4" s="89">
        <f>ROUND(SUM(M4:P4),2)</f>
        <v>461.56</v>
      </c>
      <c r="R4" s="70">
        <v>0</v>
      </c>
      <c r="S4" s="90">
        <f>L4+IFERROR(VLOOKUP($E:$E,'（居民）工资表-10月'!$E:$S,15,0),0)</f>
        <v>60500</v>
      </c>
      <c r="T4" s="91">
        <f>5000+IFERROR(VLOOKUP($E:$E,'（居民）工资表-10月'!$E:$T,16,0),0)</f>
        <v>55000</v>
      </c>
      <c r="U4" s="91">
        <f>Q4+IFERROR(VLOOKUP($E:$E,'（居民）工资表-10月'!$E:$U,17,0),0)</f>
        <v>5472.2</v>
      </c>
      <c r="V4" s="70"/>
      <c r="W4" s="70"/>
      <c r="X4" s="70"/>
      <c r="Y4" s="70"/>
      <c r="Z4" s="70"/>
      <c r="AA4" s="70"/>
      <c r="AB4" s="90">
        <f>ROUND(SUM(V4:AA4),2)</f>
        <v>0</v>
      </c>
      <c r="AC4" s="90">
        <f>R4+IFERROR(VLOOKUP($E:$E,'（居民）工资表-10月'!$E:$AC,25,0),0)</f>
        <v>0</v>
      </c>
      <c r="AD4" s="93">
        <f>ROUND(S4-T4-U4-AB4-AC4,2)</f>
        <v>27.8</v>
      </c>
      <c r="AE4" s="94">
        <f>ROUND(MAX((AD4)*{0.03;0.1;0.2;0.25;0.3;0.35;0.45}-{0;2520;16920;31920;52920;85920;181920},0),2)</f>
        <v>0.83</v>
      </c>
      <c r="AF4" s="95">
        <f>IFERROR(VLOOKUP(E:E,'（居民）工资表-10月'!E:AF,28,0)+VLOOKUP(E:E,'（居民）工资表-10月'!E:AG,29,0),0)</f>
        <v>0</v>
      </c>
      <c r="AG4" s="95">
        <f>IF((AE4-AF4)&lt;0,0,AE4-AF4)</f>
        <v>0.83</v>
      </c>
      <c r="AH4" s="102">
        <f>ROUND(IF((L4-Q4-AG4)&lt;0,0,(L4-Q4-AG4)),2)</f>
        <v>5037.61</v>
      </c>
      <c r="AI4" s="103"/>
      <c r="AJ4" s="102">
        <f>AH4+AI4</f>
        <v>5037.61</v>
      </c>
      <c r="AK4" s="104"/>
      <c r="AL4" s="102">
        <f>AJ4+AG4+AK4</f>
        <v>5038.44</v>
      </c>
      <c r="AM4" s="104"/>
      <c r="AN4" s="104"/>
      <c r="AO4" s="104"/>
      <c r="AP4" s="104"/>
      <c r="AQ4" s="104"/>
      <c r="AR4" s="111" t="str">
        <f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1" t="str">
        <f>IF(SUMPRODUCT(N(E$1:E$4=E4))&gt;1,"重复","不")</f>
        <v>不</v>
      </c>
      <c r="AT4" s="111" t="str">
        <f>IF(SUMPRODUCT(N(AO$1:AO$4=AO4))&gt;1,"重复","不")</f>
        <v>重复</v>
      </c>
    </row>
    <row r="5" s="13" customFormat="1" ht="18" customHeight="1" spans="1:46">
      <c r="A5" s="41"/>
      <c r="B5" s="42" t="s">
        <v>74</v>
      </c>
      <c r="C5" s="42"/>
      <c r="D5" s="43"/>
      <c r="E5" s="44"/>
      <c r="F5" s="45"/>
      <c r="G5" s="46"/>
      <c r="H5" s="45"/>
      <c r="I5" s="72"/>
      <c r="J5" s="73"/>
      <c r="K5" s="72"/>
      <c r="L5" s="74">
        <f t="shared" ref="L5:AL5" si="0">SUM(L4:L4)</f>
        <v>5500</v>
      </c>
      <c r="M5" s="74">
        <f t="shared" si="0"/>
        <v>279.28</v>
      </c>
      <c r="N5" s="74">
        <f t="shared" si="0"/>
        <v>74.82</v>
      </c>
      <c r="O5" s="74">
        <f t="shared" si="0"/>
        <v>17.46</v>
      </c>
      <c r="P5" s="74">
        <f t="shared" si="0"/>
        <v>90</v>
      </c>
      <c r="Q5" s="74">
        <f t="shared" si="0"/>
        <v>461.56</v>
      </c>
      <c r="R5" s="74">
        <f t="shared" si="0"/>
        <v>0</v>
      </c>
      <c r="S5" s="74">
        <f t="shared" si="0"/>
        <v>60500</v>
      </c>
      <c r="T5" s="74">
        <f t="shared" si="0"/>
        <v>55000</v>
      </c>
      <c r="U5" s="74">
        <f t="shared" si="0"/>
        <v>5472.2</v>
      </c>
      <c r="V5" s="74">
        <f t="shared" si="0"/>
        <v>0</v>
      </c>
      <c r="W5" s="74">
        <f t="shared" si="0"/>
        <v>0</v>
      </c>
      <c r="X5" s="74">
        <f t="shared" si="0"/>
        <v>0</v>
      </c>
      <c r="Y5" s="74">
        <f t="shared" si="0"/>
        <v>0</v>
      </c>
      <c r="Z5" s="74">
        <f t="shared" si="0"/>
        <v>0</v>
      </c>
      <c r="AA5" s="74">
        <f t="shared" si="0"/>
        <v>0</v>
      </c>
      <c r="AB5" s="74">
        <f t="shared" si="0"/>
        <v>0</v>
      </c>
      <c r="AC5" s="74">
        <f t="shared" si="0"/>
        <v>0</v>
      </c>
      <c r="AD5" s="74">
        <f t="shared" si="0"/>
        <v>27.8</v>
      </c>
      <c r="AE5" s="74">
        <f t="shared" si="0"/>
        <v>0.83</v>
      </c>
      <c r="AF5" s="74">
        <f t="shared" si="0"/>
        <v>0</v>
      </c>
      <c r="AG5" s="74">
        <f t="shared" si="0"/>
        <v>0.83</v>
      </c>
      <c r="AH5" s="74">
        <f t="shared" si="0"/>
        <v>5037.61</v>
      </c>
      <c r="AI5" s="105">
        <f t="shared" si="0"/>
        <v>0</v>
      </c>
      <c r="AJ5" s="74">
        <f t="shared" si="0"/>
        <v>5037.61</v>
      </c>
      <c r="AK5" s="74">
        <f t="shared" si="0"/>
        <v>0</v>
      </c>
      <c r="AL5" s="74">
        <f t="shared" si="0"/>
        <v>5038.44</v>
      </c>
      <c r="AM5" s="106"/>
      <c r="AN5" s="106"/>
      <c r="AO5" s="106"/>
      <c r="AP5" s="106"/>
      <c r="AQ5" s="106"/>
      <c r="AR5" s="45"/>
      <c r="AS5" s="45"/>
      <c r="AT5" s="112"/>
    </row>
    <row r="8" spans="30:30">
      <c r="AD8" s="96"/>
    </row>
    <row r="9" ht="18.75" customHeight="1" spans="2:30">
      <c r="B9" s="47" t="s">
        <v>106</v>
      </c>
      <c r="C9" s="47" t="s">
        <v>128</v>
      </c>
      <c r="D9" s="47" t="s">
        <v>54</v>
      </c>
      <c r="E9" s="47" t="s">
        <v>55</v>
      </c>
      <c r="AD9" s="10"/>
    </row>
    <row r="10" ht="18.75" customHeight="1" spans="2:5">
      <c r="B10" s="48">
        <f>AJ5</f>
        <v>5037.61</v>
      </c>
      <c r="C10" s="48">
        <f>AG5</f>
        <v>0.83</v>
      </c>
      <c r="D10" s="48">
        <f>AK5</f>
        <v>0</v>
      </c>
      <c r="E10" s="48">
        <f>B10+C10+D10</f>
        <v>5038.44</v>
      </c>
    </row>
    <row r="11" spans="2:5">
      <c r="B11" s="49"/>
      <c r="C11" s="49"/>
      <c r="D11" s="49"/>
      <c r="E11" s="49"/>
    </row>
    <row r="12" s="14" customFormat="1" spans="1:35">
      <c r="A12" s="50" t="s">
        <v>129</v>
      </c>
      <c r="B12" s="51" t="s">
        <v>130</v>
      </c>
      <c r="C12" s="52"/>
      <c r="D12" s="52"/>
      <c r="E12" s="52"/>
      <c r="G12" s="53"/>
      <c r="J12" s="75"/>
      <c r="M12" s="76"/>
      <c r="AI12" s="107"/>
    </row>
    <row r="13" s="14" customFormat="1" spans="1:35">
      <c r="A13" s="54"/>
      <c r="B13" s="55" t="s">
        <v>131</v>
      </c>
      <c r="C13" s="52"/>
      <c r="D13" s="52"/>
      <c r="E13" s="52"/>
      <c r="G13" s="53"/>
      <c r="J13" s="75"/>
      <c r="M13" s="76"/>
      <c r="AI13" s="107"/>
    </row>
    <row r="14" s="14" customFormat="1" spans="1:35">
      <c r="A14" s="51"/>
      <c r="B14" s="55" t="s">
        <v>132</v>
      </c>
      <c r="C14" s="56"/>
      <c r="D14" s="56"/>
      <c r="E14" s="56"/>
      <c r="F14" s="56"/>
      <c r="G14" s="56"/>
      <c r="H14" s="56"/>
      <c r="I14" s="56"/>
      <c r="J14" s="77"/>
      <c r="K14" s="56"/>
      <c r="L14" s="56"/>
      <c r="M14" s="78"/>
      <c r="N14" s="56"/>
      <c r="O14" s="56"/>
      <c r="P14" s="56"/>
      <c r="AI14" s="107"/>
    </row>
    <row r="15" s="14" customFormat="1" customHeight="1" spans="1:35">
      <c r="A15" s="55"/>
      <c r="B15" s="55" t="s">
        <v>133</v>
      </c>
      <c r="C15" s="57"/>
      <c r="D15" s="57"/>
      <c r="E15" s="57"/>
      <c r="F15" s="57"/>
      <c r="G15" s="57"/>
      <c r="H15" s="57"/>
      <c r="I15" s="79"/>
      <c r="J15" s="80"/>
      <c r="K15" s="79"/>
      <c r="L15" s="79"/>
      <c r="M15" s="81"/>
      <c r="N15" s="79"/>
      <c r="O15" s="79"/>
      <c r="P15" s="79"/>
      <c r="AI15" s="107"/>
    </row>
    <row r="16" s="14" customFormat="1" customHeight="1" spans="1:35">
      <c r="A16" s="55"/>
      <c r="B16" s="55" t="s">
        <v>134</v>
      </c>
      <c r="C16" s="57"/>
      <c r="D16" s="57"/>
      <c r="E16" s="57"/>
      <c r="F16" s="57"/>
      <c r="G16" s="57"/>
      <c r="H16" s="57"/>
      <c r="I16" s="57"/>
      <c r="J16" s="82"/>
      <c r="K16" s="57"/>
      <c r="L16" s="79"/>
      <c r="M16" s="81"/>
      <c r="N16" s="79"/>
      <c r="O16" s="79"/>
      <c r="P16" s="79"/>
      <c r="AI16" s="107"/>
    </row>
    <row r="17" s="14" customFormat="1" customHeight="1" spans="1:35">
      <c r="A17" s="55"/>
      <c r="B17" s="55" t="s">
        <v>135</v>
      </c>
      <c r="C17" s="57"/>
      <c r="D17" s="57"/>
      <c r="E17" s="57"/>
      <c r="F17" s="57"/>
      <c r="G17" s="57"/>
      <c r="H17" s="57"/>
      <c r="I17" s="79"/>
      <c r="J17" s="80"/>
      <c r="K17" s="79"/>
      <c r="L17" s="79"/>
      <c r="M17" s="81"/>
      <c r="N17" s="79"/>
      <c r="O17" s="79"/>
      <c r="P17" s="79"/>
      <c r="AI17" s="107"/>
    </row>
    <row r="19" ht="11.25" customHeight="1" spans="2:2">
      <c r="B19" s="58" t="s">
        <v>136</v>
      </c>
    </row>
    <row r="20" spans="2:2">
      <c r="B20" s="59" t="s">
        <v>137</v>
      </c>
    </row>
    <row r="21" spans="2:2">
      <c r="B21" s="59" t="s">
        <v>138</v>
      </c>
    </row>
  </sheetData>
  <autoFilter ref="A3:AT5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17">
    <cfRule type="duplicateValues" dxfId="2" priority="2" stopIfTrue="1"/>
  </conditionalFormatting>
  <conditionalFormatting sqref="B12:B16">
    <cfRule type="duplicateValues" dxfId="2" priority="3" stopIfTrue="1"/>
  </conditionalFormatting>
  <conditionalFormatting sqref="B20:B21">
    <cfRule type="duplicateValues" dxfId="2" priority="1" stopIfTrue="1"/>
  </conditionalFormatting>
  <conditionalFormatting sqref="C9:C11">
    <cfRule type="duplicateValues" dxfId="2" priority="4" stopIfTrue="1"/>
    <cfRule type="expression" dxfId="3" priority="5" stopIfTrue="1">
      <formula>AND(COUNTIF($B$5:$B$65441,C9)+COUNTIF($B$1:$B$3,C9)&gt;1,NOT(ISBLANK(C9)))</formula>
    </cfRule>
    <cfRule type="expression" dxfId="3" priority="6" stopIfTrue="1">
      <formula>AND(COUNTIF($B$16:$B$65392,C9)+COUNTIF($B$1:$B$15,C9)&gt;1,NOT(ISBLANK(C9)))</formula>
    </cfRule>
    <cfRule type="expression" dxfId="3" priority="7" stopIfTrue="1">
      <formula>AND(COUNTIF($B$5:$B$65430,C9)+COUNTIF($B$1:$B$3,C9)&gt;1,NOT(ISBLANK(C9)))</formula>
    </cfRule>
  </conditionalFormatting>
  <pageMargins left="0.235416666666667" right="0.235416666666667" top="0.747916666666667" bottom="0.747916666666667" header="0.313888888888889" footer="0.313888888888889"/>
  <pageSetup paperSize="9" scale="56" fitToWidth="2" orientation="landscape"/>
  <headerFooter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AT21"/>
  <sheetViews>
    <sheetView workbookViewId="0">
      <pane xSplit="6" ySplit="3" topLeftCell="G4" activePane="bottomRight" state="frozen"/>
      <selection/>
      <selection pane="topRight"/>
      <selection pane="bottomLeft"/>
      <selection pane="bottomRight" activeCell="B4" sqref="B4"/>
    </sheetView>
  </sheetViews>
  <sheetFormatPr defaultColWidth="9" defaultRowHeight="13.5"/>
  <cols>
    <col min="1" max="1" width="4.5" style="15" customWidth="1"/>
    <col min="2" max="2" width="14" style="15" customWidth="1"/>
    <col min="3" max="3" width="10.5" style="15" customWidth="1"/>
    <col min="4" max="4" width="8.75" style="15" customWidth="1"/>
    <col min="5" max="5" width="19.5" style="16" customWidth="1"/>
    <col min="6" max="6" width="9" style="15"/>
    <col min="7" max="7" width="11.875" style="17" customWidth="1"/>
    <col min="8" max="8" width="4.625" style="15" hidden="1" customWidth="1"/>
    <col min="9" max="9" width="5.25" style="15" hidden="1" customWidth="1"/>
    <col min="10" max="10" width="11.75" style="18" customWidth="1"/>
    <col min="11" max="11" width="5.25" style="15" customWidth="1"/>
    <col min="12" max="12" width="11.75" style="15" customWidth="1"/>
    <col min="13" max="13" width="9.75" style="15" customWidth="1" outlineLevel="1"/>
    <col min="14" max="15" width="9" style="15" customWidth="1" outlineLevel="1"/>
    <col min="16" max="16" width="11.125" style="15" customWidth="1" outlineLevel="1"/>
    <col min="17" max="17" width="9.75" style="15" customWidth="1"/>
    <col min="18" max="18" width="9.5" style="15" customWidth="1"/>
    <col min="19" max="19" width="11.5" style="15" customWidth="1"/>
    <col min="20" max="21" width="12.25" style="15" customWidth="1"/>
    <col min="22" max="27" width="9" style="15" customWidth="1" outlineLevel="1"/>
    <col min="28" max="28" width="11.25" style="15" customWidth="1"/>
    <col min="29" max="29" width="8.5" style="15" customWidth="1"/>
    <col min="30" max="30" width="15.25" style="15" customWidth="1"/>
    <col min="31" max="31" width="14" style="15" customWidth="1"/>
    <col min="32" max="32" width="10.75" style="15" customWidth="1"/>
    <col min="33" max="33" width="12.25" style="15" customWidth="1"/>
    <col min="34" max="34" width="11.5" style="15" customWidth="1"/>
    <col min="35" max="35" width="7.875" style="19" customWidth="1"/>
    <col min="36" max="36" width="11.5" style="15" customWidth="1"/>
    <col min="37" max="37" width="9" style="15"/>
    <col min="38" max="38" width="11.5" style="15" customWidth="1"/>
    <col min="39" max="40" width="9" style="15" hidden="1" customWidth="1"/>
    <col min="41" max="41" width="19" style="15" customWidth="1"/>
    <col min="42" max="42" width="12.25" style="15" customWidth="1"/>
    <col min="43" max="43" width="9" style="15"/>
    <col min="44" max="44" width="7" style="15" customWidth="1"/>
    <col min="45" max="45" width="6.75" style="15" customWidth="1"/>
    <col min="46" max="46" width="6.125" style="15" customWidth="1"/>
    <col min="47" max="16384" width="9" style="15"/>
  </cols>
  <sheetData>
    <row r="1" s="10" customFormat="1" ht="29.25" customHeight="1" spans="1:45">
      <c r="A1" s="20" t="s">
        <v>78</v>
      </c>
      <c r="B1" s="21"/>
      <c r="C1" s="22"/>
      <c r="D1" s="23"/>
      <c r="E1" s="24"/>
      <c r="F1" s="24"/>
      <c r="G1" s="25"/>
      <c r="J1" s="60"/>
      <c r="L1" s="61"/>
      <c r="M1" s="62" t="s">
        <v>79</v>
      </c>
      <c r="N1" s="62"/>
      <c r="O1" s="62"/>
      <c r="P1" s="62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61"/>
      <c r="AE1" s="61"/>
      <c r="AF1" s="61"/>
      <c r="AG1" s="61"/>
      <c r="AH1" s="61"/>
      <c r="AI1" s="97"/>
      <c r="AJ1" s="61"/>
      <c r="AK1" s="61"/>
      <c r="AL1" s="61"/>
      <c r="AM1" s="24"/>
      <c r="AN1" s="24"/>
      <c r="AO1" s="108"/>
      <c r="AP1" s="24"/>
      <c r="AQ1" s="24"/>
      <c r="AR1" s="24"/>
      <c r="AS1" s="24"/>
    </row>
    <row r="2" s="11" customFormat="1" ht="20.1" customHeight="1" spans="1:46">
      <c r="A2" s="26" t="s">
        <v>19</v>
      </c>
      <c r="B2" s="27" t="s">
        <v>80</v>
      </c>
      <c r="C2" s="28" t="s">
        <v>81</v>
      </c>
      <c r="D2" s="28" t="s">
        <v>82</v>
      </c>
      <c r="E2" s="29" t="s">
        <v>83</v>
      </c>
      <c r="F2" s="30" t="s">
        <v>84</v>
      </c>
      <c r="G2" s="29" t="s">
        <v>85</v>
      </c>
      <c r="H2" s="29" t="s">
        <v>86</v>
      </c>
      <c r="I2" s="29" t="s">
        <v>87</v>
      </c>
      <c r="J2" s="63" t="s">
        <v>88</v>
      </c>
      <c r="K2" s="29" t="s">
        <v>89</v>
      </c>
      <c r="L2" s="29" t="s">
        <v>90</v>
      </c>
      <c r="M2" s="64" t="s">
        <v>91</v>
      </c>
      <c r="N2" s="65"/>
      <c r="O2" s="65"/>
      <c r="P2" s="66"/>
      <c r="Q2" s="30" t="s">
        <v>92</v>
      </c>
      <c r="R2" s="29" t="s">
        <v>93</v>
      </c>
      <c r="S2" s="30" t="s">
        <v>94</v>
      </c>
      <c r="T2" s="84" t="s">
        <v>95</v>
      </c>
      <c r="U2" s="30" t="s">
        <v>96</v>
      </c>
      <c r="V2" s="85" t="s">
        <v>97</v>
      </c>
      <c r="W2" s="86"/>
      <c r="X2" s="86"/>
      <c r="Y2" s="86"/>
      <c r="Z2" s="86"/>
      <c r="AA2" s="92"/>
      <c r="AB2" s="30" t="s">
        <v>98</v>
      </c>
      <c r="AC2" s="30" t="s">
        <v>99</v>
      </c>
      <c r="AD2" s="84" t="s">
        <v>100</v>
      </c>
      <c r="AE2" s="84" t="s">
        <v>101</v>
      </c>
      <c r="AF2" s="84" t="s">
        <v>102</v>
      </c>
      <c r="AG2" s="84" t="s">
        <v>103</v>
      </c>
      <c r="AH2" s="98" t="s">
        <v>104</v>
      </c>
      <c r="AI2" s="99" t="s">
        <v>105</v>
      </c>
      <c r="AJ2" s="98" t="s">
        <v>106</v>
      </c>
      <c r="AK2" s="28" t="s">
        <v>54</v>
      </c>
      <c r="AL2" s="98" t="s">
        <v>107</v>
      </c>
      <c r="AM2" s="29" t="s">
        <v>108</v>
      </c>
      <c r="AN2" s="29" t="s">
        <v>109</v>
      </c>
      <c r="AO2" s="109" t="s">
        <v>110</v>
      </c>
      <c r="AP2" s="29" t="s">
        <v>111</v>
      </c>
      <c r="AQ2" s="29" t="s">
        <v>112</v>
      </c>
      <c r="AR2" s="30" t="s">
        <v>113</v>
      </c>
      <c r="AS2" s="30" t="s">
        <v>114</v>
      </c>
      <c r="AT2" s="30" t="s">
        <v>115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7"/>
      <c r="K3" s="34"/>
      <c r="L3" s="34"/>
      <c r="M3" s="68" t="s">
        <v>116</v>
      </c>
      <c r="N3" s="68" t="s">
        <v>117</v>
      </c>
      <c r="O3" s="68" t="s">
        <v>118</v>
      </c>
      <c r="P3" s="68" t="s">
        <v>67</v>
      </c>
      <c r="Q3" s="35"/>
      <c r="R3" s="34"/>
      <c r="S3" s="35"/>
      <c r="T3" s="87"/>
      <c r="U3" s="35"/>
      <c r="V3" s="88" t="s">
        <v>119</v>
      </c>
      <c r="W3" s="88" t="s">
        <v>120</v>
      </c>
      <c r="X3" s="88" t="s">
        <v>121</v>
      </c>
      <c r="Y3" s="88" t="s">
        <v>122</v>
      </c>
      <c r="Z3" s="88" t="s">
        <v>123</v>
      </c>
      <c r="AA3" s="88" t="s">
        <v>124</v>
      </c>
      <c r="AB3" s="35"/>
      <c r="AC3" s="35"/>
      <c r="AD3" s="87"/>
      <c r="AE3" s="87"/>
      <c r="AF3" s="87"/>
      <c r="AG3" s="87"/>
      <c r="AH3" s="100"/>
      <c r="AI3" s="101"/>
      <c r="AJ3" s="100"/>
      <c r="AK3" s="33"/>
      <c r="AL3" s="100"/>
      <c r="AM3" s="34"/>
      <c r="AN3" s="34"/>
      <c r="AO3" s="110"/>
      <c r="AP3" s="34"/>
      <c r="AQ3" s="34"/>
      <c r="AR3" s="35"/>
      <c r="AS3" s="35"/>
      <c r="AT3" s="35"/>
    </row>
    <row r="4" s="12" customFormat="1" ht="30" customHeight="1" spans="1:46">
      <c r="A4" s="36">
        <v>1</v>
      </c>
      <c r="B4" s="114" t="s">
        <v>139</v>
      </c>
      <c r="C4" s="37" t="s">
        <v>70</v>
      </c>
      <c r="D4" s="37" t="s">
        <v>126</v>
      </c>
      <c r="E4" s="37" t="s">
        <v>71</v>
      </c>
      <c r="F4" s="38" t="s">
        <v>127</v>
      </c>
      <c r="G4" s="39">
        <v>15923409172</v>
      </c>
      <c r="H4" s="40"/>
      <c r="I4" s="40"/>
      <c r="J4" s="69">
        <v>44232</v>
      </c>
      <c r="K4" s="40"/>
      <c r="L4" s="70">
        <v>5500</v>
      </c>
      <c r="M4" s="71">
        <f>279.28+216.32</f>
        <v>495.6</v>
      </c>
      <c r="N4" s="71">
        <f>54.08+74.82</f>
        <v>128.9</v>
      </c>
      <c r="O4" s="71">
        <f>17.46+13.52</f>
        <v>30.98</v>
      </c>
      <c r="P4" s="71">
        <v>90</v>
      </c>
      <c r="Q4" s="89">
        <f>ROUND(SUM(M4:P4),2)</f>
        <v>745.48</v>
      </c>
      <c r="R4" s="70">
        <v>0</v>
      </c>
      <c r="S4" s="90">
        <f>L4</f>
        <v>5500</v>
      </c>
      <c r="T4" s="91">
        <v>5000</v>
      </c>
      <c r="U4" s="91">
        <f>Q4</f>
        <v>745.48</v>
      </c>
      <c r="V4" s="70"/>
      <c r="W4" s="70"/>
      <c r="X4" s="70"/>
      <c r="Y4" s="70"/>
      <c r="Z4" s="70"/>
      <c r="AA4" s="70"/>
      <c r="AB4" s="90">
        <f>ROUND(SUM(V4:AA4),2)</f>
        <v>0</v>
      </c>
      <c r="AC4" s="90">
        <f>R4</f>
        <v>0</v>
      </c>
      <c r="AD4" s="93">
        <f>ROUND(S4-T4-U4-AB4-AC4,2)</f>
        <v>-245.48</v>
      </c>
      <c r="AE4" s="94">
        <f>ROUND(MAX((AD4)*{0.03;0.1;0.2;0.25;0.3;0.35;0.45}-{0;2520;16920;31920;52920;85920;181920},0),2)</f>
        <v>0</v>
      </c>
      <c r="AF4" s="95">
        <v>0</v>
      </c>
      <c r="AG4" s="95">
        <f>IF((AE4-AF4)&lt;0,0,AE4-AF4)</f>
        <v>0</v>
      </c>
      <c r="AH4" s="102">
        <f>ROUND(IF((L4-Q4-AG4)&lt;0,0,(L4-Q4-AG4)),2)</f>
        <v>4754.52</v>
      </c>
      <c r="AI4" s="103"/>
      <c r="AJ4" s="102">
        <f>AH4+AI4</f>
        <v>4754.52</v>
      </c>
      <c r="AK4" s="104"/>
      <c r="AL4" s="102">
        <f>AJ4+AG4+AK4</f>
        <v>4754.52</v>
      </c>
      <c r="AM4" s="104"/>
      <c r="AN4" s="104"/>
      <c r="AO4" s="104"/>
      <c r="AP4" s="104"/>
      <c r="AQ4" s="104"/>
      <c r="AR4" s="111" t="str">
        <f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1" t="str">
        <f>IF(SUMPRODUCT(N(E$1:E$4=E4))&gt;1,"重复","不")</f>
        <v>不</v>
      </c>
      <c r="AT4" s="111" t="str">
        <f>IF(SUMPRODUCT(N(AO$1:AO$4=AO4))&gt;1,"重复","不")</f>
        <v>重复</v>
      </c>
    </row>
    <row r="5" s="13" customFormat="1" ht="18" customHeight="1" spans="1:46">
      <c r="A5" s="41"/>
      <c r="B5" s="42" t="s">
        <v>74</v>
      </c>
      <c r="C5" s="42"/>
      <c r="D5" s="43"/>
      <c r="E5" s="44"/>
      <c r="F5" s="45"/>
      <c r="G5" s="46"/>
      <c r="H5" s="45"/>
      <c r="I5" s="72"/>
      <c r="J5" s="73"/>
      <c r="K5" s="72"/>
      <c r="L5" s="74">
        <f t="shared" ref="L5:AL5" si="0">SUM(L4:L4)</f>
        <v>5500</v>
      </c>
      <c r="M5" s="74">
        <f t="shared" si="0"/>
        <v>495.6</v>
      </c>
      <c r="N5" s="74">
        <f t="shared" si="0"/>
        <v>128.9</v>
      </c>
      <c r="O5" s="74">
        <f t="shared" si="0"/>
        <v>30.98</v>
      </c>
      <c r="P5" s="74">
        <f t="shared" si="0"/>
        <v>90</v>
      </c>
      <c r="Q5" s="74">
        <f t="shared" si="0"/>
        <v>745.48</v>
      </c>
      <c r="R5" s="74">
        <f t="shared" si="0"/>
        <v>0</v>
      </c>
      <c r="S5" s="74">
        <f t="shared" si="0"/>
        <v>5500</v>
      </c>
      <c r="T5" s="74">
        <f t="shared" si="0"/>
        <v>5000</v>
      </c>
      <c r="U5" s="74">
        <f t="shared" si="0"/>
        <v>745.48</v>
      </c>
      <c r="V5" s="74">
        <f t="shared" si="0"/>
        <v>0</v>
      </c>
      <c r="W5" s="74">
        <f t="shared" si="0"/>
        <v>0</v>
      </c>
      <c r="X5" s="74">
        <f t="shared" si="0"/>
        <v>0</v>
      </c>
      <c r="Y5" s="74">
        <f t="shared" si="0"/>
        <v>0</v>
      </c>
      <c r="Z5" s="74">
        <f t="shared" si="0"/>
        <v>0</v>
      </c>
      <c r="AA5" s="74">
        <f t="shared" si="0"/>
        <v>0</v>
      </c>
      <c r="AB5" s="74">
        <f t="shared" si="0"/>
        <v>0</v>
      </c>
      <c r="AC5" s="74">
        <f t="shared" si="0"/>
        <v>0</v>
      </c>
      <c r="AD5" s="74">
        <f t="shared" si="0"/>
        <v>-245.48</v>
      </c>
      <c r="AE5" s="74">
        <f t="shared" si="0"/>
        <v>0</v>
      </c>
      <c r="AF5" s="74">
        <f t="shared" si="0"/>
        <v>0</v>
      </c>
      <c r="AG5" s="74">
        <f t="shared" si="0"/>
        <v>0</v>
      </c>
      <c r="AH5" s="74">
        <f t="shared" si="0"/>
        <v>4754.52</v>
      </c>
      <c r="AI5" s="105">
        <f t="shared" si="0"/>
        <v>0</v>
      </c>
      <c r="AJ5" s="74">
        <f t="shared" si="0"/>
        <v>4754.52</v>
      </c>
      <c r="AK5" s="74">
        <f t="shared" si="0"/>
        <v>0</v>
      </c>
      <c r="AL5" s="74">
        <f t="shared" si="0"/>
        <v>4754.52</v>
      </c>
      <c r="AM5" s="106"/>
      <c r="AN5" s="106"/>
      <c r="AO5" s="106"/>
      <c r="AP5" s="106"/>
      <c r="AQ5" s="106"/>
      <c r="AR5" s="45"/>
      <c r="AS5" s="45"/>
      <c r="AT5" s="112"/>
    </row>
    <row r="8" spans="30:30">
      <c r="AD8" s="96"/>
    </row>
    <row r="9" ht="18.75" customHeight="1" spans="2:30">
      <c r="B9" s="47" t="s">
        <v>106</v>
      </c>
      <c r="C9" s="47" t="s">
        <v>128</v>
      </c>
      <c r="D9" s="47" t="s">
        <v>54</v>
      </c>
      <c r="E9" s="47" t="s">
        <v>55</v>
      </c>
      <c r="AD9" s="10"/>
    </row>
    <row r="10" ht="18.75" customHeight="1" spans="2:5">
      <c r="B10" s="48">
        <f>AJ5</f>
        <v>4754.52</v>
      </c>
      <c r="C10" s="48">
        <f>AG5</f>
        <v>0</v>
      </c>
      <c r="D10" s="48">
        <f>AK5</f>
        <v>0</v>
      </c>
      <c r="E10" s="48">
        <f>B10+C10+D10</f>
        <v>4754.52</v>
      </c>
    </row>
    <row r="11" spans="2:5">
      <c r="B11" s="49"/>
      <c r="C11" s="49"/>
      <c r="D11" s="49"/>
      <c r="E11" s="49"/>
    </row>
    <row r="12" s="14" customFormat="1" spans="1:35">
      <c r="A12" s="50" t="s">
        <v>129</v>
      </c>
      <c r="B12" s="51" t="s">
        <v>130</v>
      </c>
      <c r="C12" s="52"/>
      <c r="D12" s="52"/>
      <c r="E12" s="52"/>
      <c r="G12" s="53"/>
      <c r="J12" s="75"/>
      <c r="M12" s="76"/>
      <c r="AI12" s="107"/>
    </row>
    <row r="13" s="14" customFormat="1" spans="1:35">
      <c r="A13" s="54"/>
      <c r="B13" s="55" t="s">
        <v>131</v>
      </c>
      <c r="C13" s="52"/>
      <c r="D13" s="52"/>
      <c r="E13" s="52"/>
      <c r="G13" s="53"/>
      <c r="J13" s="75"/>
      <c r="M13" s="76"/>
      <c r="AI13" s="107"/>
    </row>
    <row r="14" s="14" customFormat="1" spans="1:35">
      <c r="A14" s="51"/>
      <c r="B14" s="55" t="s">
        <v>132</v>
      </c>
      <c r="C14" s="56"/>
      <c r="D14" s="56"/>
      <c r="E14" s="56"/>
      <c r="F14" s="56"/>
      <c r="G14" s="56"/>
      <c r="H14" s="56"/>
      <c r="I14" s="56"/>
      <c r="J14" s="77"/>
      <c r="K14" s="56"/>
      <c r="L14" s="56"/>
      <c r="M14" s="78"/>
      <c r="N14" s="56"/>
      <c r="O14" s="56"/>
      <c r="P14" s="56"/>
      <c r="AI14" s="107"/>
    </row>
    <row r="15" s="14" customFormat="1" customHeight="1" spans="1:35">
      <c r="A15" s="55"/>
      <c r="B15" s="55" t="s">
        <v>133</v>
      </c>
      <c r="C15" s="57"/>
      <c r="D15" s="57"/>
      <c r="E15" s="57"/>
      <c r="F15" s="57"/>
      <c r="G15" s="57"/>
      <c r="H15" s="57"/>
      <c r="I15" s="79"/>
      <c r="J15" s="80"/>
      <c r="K15" s="79"/>
      <c r="L15" s="79"/>
      <c r="M15" s="81"/>
      <c r="N15" s="79"/>
      <c r="O15" s="79"/>
      <c r="P15" s="79"/>
      <c r="AI15" s="107"/>
    </row>
    <row r="16" s="14" customFormat="1" customHeight="1" spans="1:35">
      <c r="A16" s="55"/>
      <c r="B16" s="55" t="s">
        <v>134</v>
      </c>
      <c r="C16" s="57"/>
      <c r="D16" s="57"/>
      <c r="E16" s="57"/>
      <c r="F16" s="57"/>
      <c r="G16" s="57"/>
      <c r="H16" s="57"/>
      <c r="I16" s="57"/>
      <c r="J16" s="82"/>
      <c r="K16" s="57"/>
      <c r="L16" s="79"/>
      <c r="M16" s="81"/>
      <c r="N16" s="79"/>
      <c r="O16" s="79"/>
      <c r="P16" s="79"/>
      <c r="AI16" s="107"/>
    </row>
    <row r="17" s="14" customFormat="1" customHeight="1" spans="1:35">
      <c r="A17" s="55"/>
      <c r="B17" s="55" t="s">
        <v>135</v>
      </c>
      <c r="C17" s="57"/>
      <c r="D17" s="57"/>
      <c r="E17" s="57"/>
      <c r="F17" s="57"/>
      <c r="G17" s="57"/>
      <c r="H17" s="57"/>
      <c r="I17" s="79"/>
      <c r="J17" s="80"/>
      <c r="K17" s="79"/>
      <c r="L17" s="79"/>
      <c r="M17" s="81"/>
      <c r="N17" s="79"/>
      <c r="O17" s="79"/>
      <c r="P17" s="79"/>
      <c r="AI17" s="107"/>
    </row>
    <row r="19" ht="11.25" customHeight="1" spans="2:2">
      <c r="B19" s="58" t="s">
        <v>136</v>
      </c>
    </row>
    <row r="20" spans="2:2">
      <c r="B20" s="59" t="s">
        <v>137</v>
      </c>
    </row>
    <row r="21" spans="2:2">
      <c r="B21" s="59" t="s">
        <v>138</v>
      </c>
    </row>
  </sheetData>
  <autoFilter ref="A3:AT5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17">
    <cfRule type="duplicateValues" dxfId="2" priority="10" stopIfTrue="1"/>
  </conditionalFormatting>
  <conditionalFormatting sqref="B12:B16">
    <cfRule type="duplicateValues" dxfId="2" priority="13" stopIfTrue="1"/>
  </conditionalFormatting>
  <conditionalFormatting sqref="B20:B21">
    <cfRule type="duplicateValues" dxfId="2" priority="1" stopIfTrue="1"/>
  </conditionalFormatting>
  <conditionalFormatting sqref="C9:C11">
    <cfRule type="duplicateValues" dxfId="2" priority="17" stopIfTrue="1"/>
    <cfRule type="expression" dxfId="3" priority="19" stopIfTrue="1">
      <formula>AND(COUNTIF($B$5:$B$65441,C9)+COUNTIF($B$1:$B$3,C9)&gt;1,NOT(ISBLANK(C9)))</formula>
    </cfRule>
    <cfRule type="expression" dxfId="3" priority="21" stopIfTrue="1">
      <formula>AND(COUNTIF($B$16:$B$65392,C9)+COUNTIF($B$1:$B$15,C9)&gt;1,NOT(ISBLANK(C9)))</formula>
    </cfRule>
    <cfRule type="expression" dxfId="3" priority="23" stopIfTrue="1">
      <formula>AND(COUNTIF($B$5:$B$65430,C9)+COUNTIF($B$1:$B$3,C9)&gt;1,NOT(ISBLANK(C9)))</formula>
    </cfRule>
  </conditionalFormatting>
  <pageMargins left="0.235416666666667" right="0.235416666666667" top="0.747916666666667" bottom="0.747916666666667" header="0.313888888888889" footer="0.313888888888889"/>
  <pageSetup paperSize="9" scale="56" fitToWidth="2" orientation="landscape"/>
  <headerFooter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</sheetPr>
  <dimension ref="A1:AT21"/>
  <sheetViews>
    <sheetView workbookViewId="0">
      <pane xSplit="6" ySplit="3" topLeftCell="G4" activePane="bottomRight" state="frozen"/>
      <selection/>
      <selection pane="topRight"/>
      <selection pane="bottomLeft"/>
      <selection pane="bottomRight" activeCell="E28" sqref="E28"/>
    </sheetView>
  </sheetViews>
  <sheetFormatPr defaultColWidth="9" defaultRowHeight="13.5"/>
  <cols>
    <col min="1" max="1" width="4.5" style="15" customWidth="1"/>
    <col min="2" max="2" width="12.625" style="15" customWidth="1"/>
    <col min="3" max="3" width="10.5" style="15" customWidth="1"/>
    <col min="4" max="4" width="8.75" style="15" customWidth="1"/>
    <col min="5" max="5" width="19.5" style="16" customWidth="1"/>
    <col min="6" max="6" width="9" style="15"/>
    <col min="7" max="7" width="11.875" style="17" customWidth="1"/>
    <col min="8" max="8" width="4.625" style="15" hidden="1" customWidth="1"/>
    <col min="9" max="9" width="5.25" style="15" hidden="1" customWidth="1"/>
    <col min="10" max="10" width="11.75" style="18" customWidth="1"/>
    <col min="11" max="11" width="5.25" style="15" customWidth="1"/>
    <col min="12" max="12" width="11.75" style="15" customWidth="1"/>
    <col min="13" max="13" width="9.5" style="15" customWidth="1" outlineLevel="1"/>
    <col min="14" max="15" width="9" style="15" customWidth="1" outlineLevel="1"/>
    <col min="16" max="16" width="11.125" style="15" customWidth="1" outlineLevel="1"/>
    <col min="17" max="17" width="9.75" style="15" customWidth="1"/>
    <col min="18" max="18" width="9.5" style="15" customWidth="1"/>
    <col min="19" max="19" width="11.5" style="15" customWidth="1"/>
    <col min="20" max="21" width="12.25" style="15" customWidth="1"/>
    <col min="22" max="27" width="9" style="15" customWidth="1" outlineLevel="1"/>
    <col min="28" max="28" width="11.25" style="15" customWidth="1"/>
    <col min="29" max="29" width="8.5" style="15" customWidth="1"/>
    <col min="30" max="30" width="15.25" style="15" customWidth="1"/>
    <col min="31" max="31" width="14" style="15" customWidth="1"/>
    <col min="32" max="32" width="10.75" style="15" customWidth="1"/>
    <col min="33" max="33" width="12.25" style="15" customWidth="1"/>
    <col min="34" max="34" width="11.5" style="15" customWidth="1"/>
    <col min="35" max="35" width="7.875" style="19" customWidth="1"/>
    <col min="36" max="36" width="11.5" style="15" customWidth="1"/>
    <col min="37" max="37" width="9" style="15"/>
    <col min="38" max="38" width="11.5" style="15" customWidth="1"/>
    <col min="39" max="40" width="9" style="15" customWidth="1"/>
    <col min="41" max="41" width="19" style="15" customWidth="1"/>
    <col min="42" max="42" width="12.25" style="15" customWidth="1"/>
    <col min="43" max="43" width="9" style="15"/>
    <col min="44" max="44" width="7" style="15" customWidth="1"/>
    <col min="45" max="45" width="6.75" style="15" customWidth="1"/>
    <col min="46" max="46" width="6.125" style="15" customWidth="1"/>
    <col min="47" max="16384" width="9" style="15"/>
  </cols>
  <sheetData>
    <row r="1" s="10" customFormat="1" ht="29.25" customHeight="1" spans="1:45">
      <c r="A1" s="20" t="s">
        <v>78</v>
      </c>
      <c r="B1" s="21"/>
      <c r="C1" s="22"/>
      <c r="D1" s="23"/>
      <c r="E1" s="24"/>
      <c r="F1" s="24"/>
      <c r="G1" s="25"/>
      <c r="J1" s="60"/>
      <c r="L1" s="61"/>
      <c r="M1" s="62" t="s">
        <v>79</v>
      </c>
      <c r="N1" s="62"/>
      <c r="O1" s="62"/>
      <c r="P1" s="62"/>
      <c r="Q1" s="83"/>
      <c r="R1" s="83"/>
      <c r="S1" s="83"/>
      <c r="T1" s="83"/>
      <c r="U1" s="83">
        <f>U4/2</f>
        <v>614.44</v>
      </c>
      <c r="V1" s="83"/>
      <c r="W1" s="83"/>
      <c r="X1" s="83"/>
      <c r="Y1" s="83"/>
      <c r="Z1" s="83"/>
      <c r="AA1" s="83"/>
      <c r="AB1" s="83"/>
      <c r="AC1" s="83"/>
      <c r="AD1" s="61"/>
      <c r="AE1" s="61"/>
      <c r="AF1" s="61"/>
      <c r="AG1" s="61"/>
      <c r="AH1" s="61"/>
      <c r="AI1" s="97"/>
      <c r="AJ1" s="61"/>
      <c r="AK1" s="61"/>
      <c r="AL1" s="61"/>
      <c r="AM1" s="24"/>
      <c r="AN1" s="24"/>
      <c r="AO1" s="108"/>
      <c r="AP1" s="24"/>
      <c r="AQ1" s="24"/>
      <c r="AR1" s="24"/>
      <c r="AS1" s="24"/>
    </row>
    <row r="2" s="11" customFormat="1" ht="20.1" customHeight="1" spans="1:46">
      <c r="A2" s="26" t="s">
        <v>19</v>
      </c>
      <c r="B2" s="27" t="s">
        <v>80</v>
      </c>
      <c r="C2" s="28" t="s">
        <v>81</v>
      </c>
      <c r="D2" s="28" t="s">
        <v>82</v>
      </c>
      <c r="E2" s="29" t="s">
        <v>83</v>
      </c>
      <c r="F2" s="30" t="s">
        <v>84</v>
      </c>
      <c r="G2" s="29" t="s">
        <v>85</v>
      </c>
      <c r="H2" s="29" t="s">
        <v>86</v>
      </c>
      <c r="I2" s="29" t="s">
        <v>87</v>
      </c>
      <c r="J2" s="63" t="s">
        <v>88</v>
      </c>
      <c r="K2" s="29" t="s">
        <v>89</v>
      </c>
      <c r="L2" s="29" t="s">
        <v>90</v>
      </c>
      <c r="M2" s="64" t="s">
        <v>91</v>
      </c>
      <c r="N2" s="65"/>
      <c r="O2" s="65"/>
      <c r="P2" s="66"/>
      <c r="Q2" s="30" t="s">
        <v>92</v>
      </c>
      <c r="R2" s="29" t="s">
        <v>93</v>
      </c>
      <c r="S2" s="30" t="s">
        <v>94</v>
      </c>
      <c r="T2" s="84" t="s">
        <v>95</v>
      </c>
      <c r="U2" s="30" t="s">
        <v>96</v>
      </c>
      <c r="V2" s="85" t="s">
        <v>97</v>
      </c>
      <c r="W2" s="86"/>
      <c r="X2" s="86"/>
      <c r="Y2" s="86"/>
      <c r="Z2" s="86"/>
      <c r="AA2" s="92"/>
      <c r="AB2" s="30" t="s">
        <v>98</v>
      </c>
      <c r="AC2" s="30" t="s">
        <v>99</v>
      </c>
      <c r="AD2" s="84" t="s">
        <v>100</v>
      </c>
      <c r="AE2" s="84" t="s">
        <v>101</v>
      </c>
      <c r="AF2" s="84" t="s">
        <v>102</v>
      </c>
      <c r="AG2" s="84" t="s">
        <v>103</v>
      </c>
      <c r="AH2" s="98" t="s">
        <v>104</v>
      </c>
      <c r="AI2" s="99" t="s">
        <v>105</v>
      </c>
      <c r="AJ2" s="98" t="s">
        <v>106</v>
      </c>
      <c r="AK2" s="28" t="s">
        <v>54</v>
      </c>
      <c r="AL2" s="98" t="s">
        <v>107</v>
      </c>
      <c r="AM2" s="29" t="s">
        <v>108</v>
      </c>
      <c r="AN2" s="29" t="s">
        <v>109</v>
      </c>
      <c r="AO2" s="109" t="s">
        <v>110</v>
      </c>
      <c r="AP2" s="29" t="s">
        <v>111</v>
      </c>
      <c r="AQ2" s="29" t="s">
        <v>112</v>
      </c>
      <c r="AR2" s="30" t="s">
        <v>113</v>
      </c>
      <c r="AS2" s="30" t="s">
        <v>114</v>
      </c>
      <c r="AT2" s="30" t="s">
        <v>115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7"/>
      <c r="K3" s="34"/>
      <c r="L3" s="34"/>
      <c r="M3" s="68" t="s">
        <v>116</v>
      </c>
      <c r="N3" s="68" t="s">
        <v>117</v>
      </c>
      <c r="O3" s="68" t="s">
        <v>118</v>
      </c>
      <c r="P3" s="68" t="s">
        <v>67</v>
      </c>
      <c r="Q3" s="35"/>
      <c r="R3" s="34"/>
      <c r="S3" s="35"/>
      <c r="T3" s="87"/>
      <c r="U3" s="35"/>
      <c r="V3" s="88" t="s">
        <v>119</v>
      </c>
      <c r="W3" s="88" t="s">
        <v>120</v>
      </c>
      <c r="X3" s="88" t="s">
        <v>121</v>
      </c>
      <c r="Y3" s="88" t="s">
        <v>122</v>
      </c>
      <c r="Z3" s="88" t="s">
        <v>123</v>
      </c>
      <c r="AA3" s="88" t="s">
        <v>124</v>
      </c>
      <c r="AB3" s="35"/>
      <c r="AC3" s="35"/>
      <c r="AD3" s="87"/>
      <c r="AE3" s="87"/>
      <c r="AF3" s="87"/>
      <c r="AG3" s="87"/>
      <c r="AH3" s="100"/>
      <c r="AI3" s="101"/>
      <c r="AJ3" s="100"/>
      <c r="AK3" s="33"/>
      <c r="AL3" s="100"/>
      <c r="AM3" s="34"/>
      <c r="AN3" s="34"/>
      <c r="AO3" s="110"/>
      <c r="AP3" s="34"/>
      <c r="AQ3" s="34"/>
      <c r="AR3" s="35"/>
      <c r="AS3" s="35"/>
      <c r="AT3" s="35"/>
    </row>
    <row r="4" s="12" customFormat="1" ht="18" customHeight="1" spans="1:46">
      <c r="A4" s="36">
        <v>1</v>
      </c>
      <c r="B4" s="37" t="s">
        <v>125</v>
      </c>
      <c r="C4" s="37" t="s">
        <v>70</v>
      </c>
      <c r="D4" s="37" t="s">
        <v>126</v>
      </c>
      <c r="E4" s="37" t="s">
        <v>71</v>
      </c>
      <c r="F4" s="38" t="str">
        <f>IF(MOD(MID(E4,17,1),2)=1,"男","女")</f>
        <v>女</v>
      </c>
      <c r="G4" s="39">
        <v>15923409172</v>
      </c>
      <c r="H4" s="40"/>
      <c r="I4" s="40"/>
      <c r="J4" s="69">
        <v>44232</v>
      </c>
      <c r="K4" s="40"/>
      <c r="L4" s="70">
        <v>5500</v>
      </c>
      <c r="M4" s="71">
        <v>295.92</v>
      </c>
      <c r="N4" s="71">
        <f>73.98+5</f>
        <v>78.98</v>
      </c>
      <c r="O4" s="71">
        <v>18.5</v>
      </c>
      <c r="P4" s="71">
        <v>90</v>
      </c>
      <c r="Q4" s="89">
        <f>ROUND(SUM(M4:P4),2)</f>
        <v>483.4</v>
      </c>
      <c r="R4" s="70">
        <v>0</v>
      </c>
      <c r="S4" s="90">
        <f>L4+IFERROR(VLOOKUP($E:$E,'（居民）工资表-1月'!$E:$S,15,0),0)</f>
        <v>11000</v>
      </c>
      <c r="T4" s="91">
        <f>5000+IFERROR(VLOOKUP($E:$E,'（居民）工资表-1月'!$E:$T,16,0),0)</f>
        <v>10000</v>
      </c>
      <c r="U4" s="91">
        <f>Q4+IFERROR(VLOOKUP($E:$E,'（居民）工资表-1月'!$E:$U,17,0),0)</f>
        <v>1228.88</v>
      </c>
      <c r="V4" s="70"/>
      <c r="W4" s="70"/>
      <c r="X4" s="70"/>
      <c r="Y4" s="70"/>
      <c r="Z4" s="70"/>
      <c r="AA4" s="70"/>
      <c r="AB4" s="90">
        <f>ROUND(SUM(V4:AA4),2)</f>
        <v>0</v>
      </c>
      <c r="AC4" s="90">
        <f>R4+IFERROR(VLOOKUP($E:$E,'（居民）工资表-1月'!$E:$AC,25,0),0)</f>
        <v>0</v>
      </c>
      <c r="AD4" s="93">
        <f>ROUND(S4-T4-U4-AB4-AC4,2)</f>
        <v>-228.88</v>
      </c>
      <c r="AE4" s="94">
        <f>ROUND(MAX((AD4)*{0.03;0.1;0.2;0.25;0.3;0.35;0.45}-{0;2520;16920;31920;52920;85920;181920},0),2)</f>
        <v>0</v>
      </c>
      <c r="AF4" s="95">
        <f>IFERROR(VLOOKUP(E:E,'（居民）工资表-1月'!E:AF,28,0)+VLOOKUP(E:E,'（居民）工资表-1月'!E:AG,29,0),0)</f>
        <v>0</v>
      </c>
      <c r="AG4" s="95">
        <f>IF((AE4-AF4)&lt;0,0,AE4-AF4)</f>
        <v>0</v>
      </c>
      <c r="AH4" s="102">
        <f>ROUND(IF((L4-Q4-AG4)&lt;0,0,(L4-Q4-AG4)),2)</f>
        <v>5016.6</v>
      </c>
      <c r="AI4" s="103"/>
      <c r="AJ4" s="102">
        <f>AH4+AI4</f>
        <v>5016.6</v>
      </c>
      <c r="AK4" s="104"/>
      <c r="AL4" s="102">
        <f>AJ4+AG4+AK4</f>
        <v>5016.6</v>
      </c>
      <c r="AM4" s="104"/>
      <c r="AN4" s="104"/>
      <c r="AO4" s="104"/>
      <c r="AP4" s="104"/>
      <c r="AQ4" s="104"/>
      <c r="AR4" s="111" t="str">
        <f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1" t="str">
        <f>IF(SUMPRODUCT(N(E$1:E$4=E4))&gt;1,"重复","不")</f>
        <v>不</v>
      </c>
      <c r="AT4" s="111" t="str">
        <f>IF(SUMPRODUCT(N(AO$1:AO$4=AO4))&gt;1,"重复","不")</f>
        <v>重复</v>
      </c>
    </row>
    <row r="5" s="13" customFormat="1" ht="18" customHeight="1" spans="1:46">
      <c r="A5" s="41"/>
      <c r="B5" s="42" t="s">
        <v>74</v>
      </c>
      <c r="C5" s="42"/>
      <c r="D5" s="43"/>
      <c r="E5" s="44"/>
      <c r="F5" s="45"/>
      <c r="G5" s="46"/>
      <c r="H5" s="45"/>
      <c r="I5" s="72"/>
      <c r="J5" s="73"/>
      <c r="K5" s="72"/>
      <c r="L5" s="74">
        <f t="shared" ref="L5:AL5" si="0">SUM(L4:L4)</f>
        <v>5500</v>
      </c>
      <c r="M5" s="74">
        <f t="shared" si="0"/>
        <v>295.92</v>
      </c>
      <c r="N5" s="74">
        <f t="shared" si="0"/>
        <v>78.98</v>
      </c>
      <c r="O5" s="74">
        <f t="shared" si="0"/>
        <v>18.5</v>
      </c>
      <c r="P5" s="74">
        <f t="shared" si="0"/>
        <v>90</v>
      </c>
      <c r="Q5" s="74">
        <f t="shared" si="0"/>
        <v>483.4</v>
      </c>
      <c r="R5" s="74">
        <f t="shared" si="0"/>
        <v>0</v>
      </c>
      <c r="S5" s="74">
        <f t="shared" si="0"/>
        <v>11000</v>
      </c>
      <c r="T5" s="74">
        <f t="shared" si="0"/>
        <v>10000</v>
      </c>
      <c r="U5" s="74">
        <f t="shared" si="0"/>
        <v>1228.88</v>
      </c>
      <c r="V5" s="74">
        <f t="shared" si="0"/>
        <v>0</v>
      </c>
      <c r="W5" s="74">
        <f t="shared" si="0"/>
        <v>0</v>
      </c>
      <c r="X5" s="74">
        <f t="shared" si="0"/>
        <v>0</v>
      </c>
      <c r="Y5" s="74">
        <f t="shared" si="0"/>
        <v>0</v>
      </c>
      <c r="Z5" s="74">
        <f t="shared" si="0"/>
        <v>0</v>
      </c>
      <c r="AA5" s="74">
        <f t="shared" si="0"/>
        <v>0</v>
      </c>
      <c r="AB5" s="74">
        <f t="shared" si="0"/>
        <v>0</v>
      </c>
      <c r="AC5" s="74">
        <f t="shared" si="0"/>
        <v>0</v>
      </c>
      <c r="AD5" s="74">
        <f t="shared" si="0"/>
        <v>-228.88</v>
      </c>
      <c r="AE5" s="74">
        <f t="shared" si="0"/>
        <v>0</v>
      </c>
      <c r="AF5" s="74">
        <f t="shared" si="0"/>
        <v>0</v>
      </c>
      <c r="AG5" s="74">
        <f t="shared" si="0"/>
        <v>0</v>
      </c>
      <c r="AH5" s="74">
        <f t="shared" si="0"/>
        <v>5016.6</v>
      </c>
      <c r="AI5" s="105">
        <f t="shared" si="0"/>
        <v>0</v>
      </c>
      <c r="AJ5" s="74">
        <f t="shared" si="0"/>
        <v>5016.6</v>
      </c>
      <c r="AK5" s="74">
        <f t="shared" si="0"/>
        <v>0</v>
      </c>
      <c r="AL5" s="74">
        <f t="shared" si="0"/>
        <v>5016.6</v>
      </c>
      <c r="AM5" s="106"/>
      <c r="AN5" s="106"/>
      <c r="AO5" s="106"/>
      <c r="AP5" s="106"/>
      <c r="AQ5" s="106"/>
      <c r="AR5" s="45"/>
      <c r="AS5" s="45"/>
      <c r="AT5" s="112"/>
    </row>
    <row r="8" spans="30:30">
      <c r="AD8" s="96"/>
    </row>
    <row r="9" ht="18.75" customHeight="1" spans="2:30">
      <c r="B9" s="47" t="s">
        <v>106</v>
      </c>
      <c r="C9" s="47" t="s">
        <v>128</v>
      </c>
      <c r="D9" s="47" t="s">
        <v>54</v>
      </c>
      <c r="E9" s="47" t="s">
        <v>55</v>
      </c>
      <c r="AD9" s="10"/>
    </row>
    <row r="10" ht="18.75" customHeight="1" spans="2:5">
      <c r="B10" s="48">
        <f>AJ5</f>
        <v>5016.6</v>
      </c>
      <c r="C10" s="48">
        <f>AG5</f>
        <v>0</v>
      </c>
      <c r="D10" s="48">
        <f>AK5</f>
        <v>0</v>
      </c>
      <c r="E10" s="48">
        <f>B10+C10+D10</f>
        <v>5016.6</v>
      </c>
    </row>
    <row r="11" spans="2:5">
      <c r="B11" s="49"/>
      <c r="C11" s="49"/>
      <c r="D11" s="49"/>
      <c r="E11" s="49">
        <v>10</v>
      </c>
    </row>
    <row r="12" s="14" customFormat="1" spans="1:35">
      <c r="A12" s="50" t="s">
        <v>129</v>
      </c>
      <c r="B12" s="51" t="s">
        <v>130</v>
      </c>
      <c r="C12" s="52"/>
      <c r="D12" s="52"/>
      <c r="E12" s="52"/>
      <c r="G12" s="53"/>
      <c r="J12" s="75"/>
      <c r="M12" s="76"/>
      <c r="AI12" s="107"/>
    </row>
    <row r="13" s="14" customFormat="1" spans="1:35">
      <c r="A13" s="54"/>
      <c r="B13" s="55" t="s">
        <v>131</v>
      </c>
      <c r="C13" s="52"/>
      <c r="D13" s="52"/>
      <c r="E13" s="52"/>
      <c r="G13" s="53"/>
      <c r="J13" s="75"/>
      <c r="M13" s="76"/>
      <c r="AI13" s="107"/>
    </row>
    <row r="14" s="14" customFormat="1" spans="1:35">
      <c r="A14" s="51"/>
      <c r="B14" s="55" t="s">
        <v>132</v>
      </c>
      <c r="C14" s="56"/>
      <c r="D14" s="56"/>
      <c r="E14" s="56"/>
      <c r="F14" s="56"/>
      <c r="G14" s="56"/>
      <c r="H14" s="56"/>
      <c r="I14" s="56"/>
      <c r="J14" s="77"/>
      <c r="K14" s="56"/>
      <c r="L14" s="56"/>
      <c r="M14" s="78"/>
      <c r="N14" s="56"/>
      <c r="O14" s="56"/>
      <c r="P14" s="56"/>
      <c r="AI14" s="107"/>
    </row>
    <row r="15" s="14" customFormat="1" customHeight="1" spans="1:35">
      <c r="A15" s="55"/>
      <c r="B15" s="55" t="s">
        <v>133</v>
      </c>
      <c r="C15" s="57"/>
      <c r="D15" s="57"/>
      <c r="E15" s="57"/>
      <c r="F15" s="57"/>
      <c r="G15" s="57"/>
      <c r="H15" s="57"/>
      <c r="I15" s="79"/>
      <c r="J15" s="80"/>
      <c r="K15" s="79"/>
      <c r="L15" s="79"/>
      <c r="M15" s="81"/>
      <c r="N15" s="79"/>
      <c r="O15" s="79"/>
      <c r="P15" s="79"/>
      <c r="AI15" s="107"/>
    </row>
    <row r="16" s="14" customFormat="1" customHeight="1" spans="1:35">
      <c r="A16" s="55"/>
      <c r="B16" s="55" t="s">
        <v>134</v>
      </c>
      <c r="C16" s="57"/>
      <c r="D16" s="57"/>
      <c r="E16" s="57"/>
      <c r="F16" s="57"/>
      <c r="G16" s="57"/>
      <c r="H16" s="57"/>
      <c r="I16" s="57"/>
      <c r="J16" s="82"/>
      <c r="K16" s="57"/>
      <c r="L16" s="79"/>
      <c r="M16" s="81"/>
      <c r="N16" s="79"/>
      <c r="O16" s="79"/>
      <c r="P16" s="79"/>
      <c r="AI16" s="107"/>
    </row>
    <row r="17" s="14" customFormat="1" customHeight="1" spans="1:35">
      <c r="A17" s="55"/>
      <c r="B17" s="55" t="s">
        <v>135</v>
      </c>
      <c r="C17" s="57"/>
      <c r="D17" s="57"/>
      <c r="E17" s="57"/>
      <c r="F17" s="57"/>
      <c r="G17" s="57"/>
      <c r="H17" s="57"/>
      <c r="I17" s="79"/>
      <c r="J17" s="80"/>
      <c r="K17" s="79"/>
      <c r="L17" s="79"/>
      <c r="M17" s="81"/>
      <c r="N17" s="79"/>
      <c r="O17" s="79"/>
      <c r="P17" s="79"/>
      <c r="AI17" s="107"/>
    </row>
    <row r="19" ht="11.25" customHeight="1" spans="2:2">
      <c r="B19" s="58" t="s">
        <v>136</v>
      </c>
    </row>
    <row r="20" spans="2:2">
      <c r="B20" s="59" t="s">
        <v>137</v>
      </c>
    </row>
    <row r="21" spans="2:2">
      <c r="B21" s="59" t="s">
        <v>138</v>
      </c>
    </row>
  </sheetData>
  <autoFilter ref="A3:AT5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17">
    <cfRule type="duplicateValues" dxfId="2" priority="2" stopIfTrue="1"/>
  </conditionalFormatting>
  <conditionalFormatting sqref="B12:B16">
    <cfRule type="duplicateValues" dxfId="2" priority="3" stopIfTrue="1"/>
  </conditionalFormatting>
  <conditionalFormatting sqref="B20:B21">
    <cfRule type="duplicateValues" dxfId="2" priority="1" stopIfTrue="1"/>
  </conditionalFormatting>
  <conditionalFormatting sqref="C9:C11">
    <cfRule type="duplicateValues" dxfId="2" priority="4" stopIfTrue="1"/>
    <cfRule type="expression" dxfId="3" priority="5" stopIfTrue="1">
      <formula>AND(COUNTIF($B$5:$B$65441,C9)+COUNTIF($B$1:$B$3,C9)&gt;1,NOT(ISBLANK(C9)))</formula>
    </cfRule>
    <cfRule type="expression" dxfId="3" priority="6" stopIfTrue="1">
      <formula>AND(COUNTIF($B$16:$B$65392,C9)+COUNTIF($B$1:$B$15,C9)&gt;1,NOT(ISBLANK(C9)))</formula>
    </cfRule>
    <cfRule type="expression" dxfId="3" priority="7" stopIfTrue="1">
      <formula>AND(COUNTIF($B$5:$B$65430,C9)+COUNTIF($B$1:$B$3,C9)&gt;1,NOT(ISBLANK(C9)))</formula>
    </cfRule>
  </conditionalFormatting>
  <pageMargins left="0.235416666666667" right="0.235416666666667" top="0.747916666666667" bottom="0.747916666666667" header="0.313888888888889" footer="0.313888888888889"/>
  <pageSetup paperSize="9" scale="40" fitToWidth="2" orientation="landscape"/>
  <headerFooter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AT21"/>
  <sheetViews>
    <sheetView workbookViewId="0">
      <pane xSplit="6" ySplit="3" topLeftCell="G4" activePane="bottomRight" state="frozen"/>
      <selection/>
      <selection pane="topRight"/>
      <selection pane="bottomLeft"/>
      <selection pane="bottomRight" activeCell="M4" sqref="M4:P4"/>
    </sheetView>
  </sheetViews>
  <sheetFormatPr defaultColWidth="9" defaultRowHeight="13.5"/>
  <cols>
    <col min="1" max="1" width="4.5" style="15" customWidth="1"/>
    <col min="2" max="2" width="12.625" style="15" customWidth="1"/>
    <col min="3" max="3" width="10.5" style="15" customWidth="1"/>
    <col min="4" max="4" width="8.75" style="15" customWidth="1"/>
    <col min="5" max="5" width="19.5" style="16" customWidth="1"/>
    <col min="6" max="6" width="9" style="15"/>
    <col min="7" max="7" width="11.875" style="17" customWidth="1"/>
    <col min="8" max="8" width="4.625" style="15" hidden="1" customWidth="1"/>
    <col min="9" max="9" width="5.25" style="15" hidden="1" customWidth="1"/>
    <col min="10" max="10" width="11.75" style="18" customWidth="1"/>
    <col min="11" max="11" width="5.25" style="15" customWidth="1"/>
    <col min="12" max="12" width="11.75" style="15" customWidth="1"/>
    <col min="13" max="13" width="9.5" style="15" customWidth="1" outlineLevel="1"/>
    <col min="14" max="15" width="9" style="15" customWidth="1" outlineLevel="1"/>
    <col min="16" max="16" width="11.125" style="15" customWidth="1" outlineLevel="1"/>
    <col min="17" max="17" width="9.75" style="15" customWidth="1"/>
    <col min="18" max="18" width="9.5" style="15" customWidth="1"/>
    <col min="19" max="19" width="11.5" style="15" customWidth="1"/>
    <col min="20" max="21" width="12.25" style="15" customWidth="1"/>
    <col min="22" max="27" width="9" style="15" hidden="1" customWidth="1" outlineLevel="1"/>
    <col min="28" max="28" width="11.25" style="15" customWidth="1" collapsed="1"/>
    <col min="29" max="29" width="8.5" style="15" customWidth="1"/>
    <col min="30" max="30" width="15.25" style="15" customWidth="1"/>
    <col min="31" max="31" width="14" style="15" customWidth="1"/>
    <col min="32" max="32" width="10.75" style="15" customWidth="1"/>
    <col min="33" max="33" width="12.25" style="15" customWidth="1"/>
    <col min="34" max="34" width="11.5" style="15" customWidth="1"/>
    <col min="35" max="35" width="7.875" style="19" customWidth="1"/>
    <col min="36" max="36" width="11.5" style="15" customWidth="1"/>
    <col min="37" max="37" width="9" style="15"/>
    <col min="38" max="38" width="11.5" style="15" customWidth="1"/>
    <col min="39" max="40" width="9" style="15" customWidth="1"/>
    <col min="41" max="41" width="19" style="15" customWidth="1"/>
    <col min="42" max="42" width="12.25" style="15" customWidth="1"/>
    <col min="43" max="43" width="9" style="15"/>
    <col min="44" max="44" width="7" style="15" customWidth="1"/>
    <col min="45" max="45" width="6.75" style="15" customWidth="1"/>
    <col min="46" max="46" width="6.125" style="15" customWidth="1"/>
    <col min="47" max="16384" width="9" style="15"/>
  </cols>
  <sheetData>
    <row r="1" s="10" customFormat="1" ht="29.25" customHeight="1" spans="1:45">
      <c r="A1" s="20" t="s">
        <v>78</v>
      </c>
      <c r="B1" s="21"/>
      <c r="C1" s="22"/>
      <c r="D1" s="23"/>
      <c r="E1" s="24"/>
      <c r="F1" s="24"/>
      <c r="G1" s="25"/>
      <c r="J1" s="60"/>
      <c r="L1" s="61"/>
      <c r="M1" s="62" t="s">
        <v>79</v>
      </c>
      <c r="N1" s="62"/>
      <c r="O1" s="62"/>
      <c r="P1" s="62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61"/>
      <c r="AE1" s="61"/>
      <c r="AF1" s="61"/>
      <c r="AG1" s="61"/>
      <c r="AH1" s="61"/>
      <c r="AI1" s="97"/>
      <c r="AJ1" s="61"/>
      <c r="AK1" s="61"/>
      <c r="AL1" s="61"/>
      <c r="AM1" s="24"/>
      <c r="AN1" s="24"/>
      <c r="AO1" s="108"/>
      <c r="AP1" s="24"/>
      <c r="AQ1" s="24"/>
      <c r="AR1" s="24"/>
      <c r="AS1" s="24"/>
    </row>
    <row r="2" s="11" customFormat="1" ht="20.1" customHeight="1" spans="1:46">
      <c r="A2" s="26" t="s">
        <v>19</v>
      </c>
      <c r="B2" s="27" t="s">
        <v>80</v>
      </c>
      <c r="C2" s="28" t="s">
        <v>81</v>
      </c>
      <c r="D2" s="28" t="s">
        <v>82</v>
      </c>
      <c r="E2" s="29" t="s">
        <v>83</v>
      </c>
      <c r="F2" s="30" t="s">
        <v>84</v>
      </c>
      <c r="G2" s="29" t="s">
        <v>85</v>
      </c>
      <c r="H2" s="29" t="s">
        <v>86</v>
      </c>
      <c r="I2" s="29" t="s">
        <v>87</v>
      </c>
      <c r="J2" s="63" t="s">
        <v>88</v>
      </c>
      <c r="K2" s="29" t="s">
        <v>89</v>
      </c>
      <c r="L2" s="29" t="s">
        <v>90</v>
      </c>
      <c r="M2" s="64" t="s">
        <v>91</v>
      </c>
      <c r="N2" s="65"/>
      <c r="O2" s="65"/>
      <c r="P2" s="66"/>
      <c r="Q2" s="30" t="s">
        <v>92</v>
      </c>
      <c r="R2" s="29" t="s">
        <v>93</v>
      </c>
      <c r="S2" s="30" t="s">
        <v>94</v>
      </c>
      <c r="T2" s="84" t="s">
        <v>95</v>
      </c>
      <c r="U2" s="30" t="s">
        <v>96</v>
      </c>
      <c r="V2" s="85" t="s">
        <v>97</v>
      </c>
      <c r="W2" s="86"/>
      <c r="X2" s="86"/>
      <c r="Y2" s="86"/>
      <c r="Z2" s="86"/>
      <c r="AA2" s="92"/>
      <c r="AB2" s="30" t="s">
        <v>98</v>
      </c>
      <c r="AC2" s="30" t="s">
        <v>99</v>
      </c>
      <c r="AD2" s="84" t="s">
        <v>100</v>
      </c>
      <c r="AE2" s="84" t="s">
        <v>101</v>
      </c>
      <c r="AF2" s="84" t="s">
        <v>102</v>
      </c>
      <c r="AG2" s="84" t="s">
        <v>103</v>
      </c>
      <c r="AH2" s="98" t="s">
        <v>104</v>
      </c>
      <c r="AI2" s="99" t="s">
        <v>105</v>
      </c>
      <c r="AJ2" s="98" t="s">
        <v>106</v>
      </c>
      <c r="AK2" s="28" t="s">
        <v>54</v>
      </c>
      <c r="AL2" s="98" t="s">
        <v>107</v>
      </c>
      <c r="AM2" s="29" t="s">
        <v>108</v>
      </c>
      <c r="AN2" s="29" t="s">
        <v>109</v>
      </c>
      <c r="AO2" s="109" t="s">
        <v>110</v>
      </c>
      <c r="AP2" s="29" t="s">
        <v>111</v>
      </c>
      <c r="AQ2" s="29" t="s">
        <v>112</v>
      </c>
      <c r="AR2" s="30" t="s">
        <v>113</v>
      </c>
      <c r="AS2" s="30" t="s">
        <v>114</v>
      </c>
      <c r="AT2" s="30" t="s">
        <v>115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7"/>
      <c r="K3" s="34"/>
      <c r="L3" s="34"/>
      <c r="M3" s="68" t="s">
        <v>116</v>
      </c>
      <c r="N3" s="68" t="s">
        <v>117</v>
      </c>
      <c r="O3" s="68" t="s">
        <v>118</v>
      </c>
      <c r="P3" s="68" t="s">
        <v>67</v>
      </c>
      <c r="Q3" s="35"/>
      <c r="R3" s="34"/>
      <c r="S3" s="35"/>
      <c r="T3" s="87"/>
      <c r="U3" s="35"/>
      <c r="V3" s="88" t="s">
        <v>119</v>
      </c>
      <c r="W3" s="88" t="s">
        <v>120</v>
      </c>
      <c r="X3" s="88" t="s">
        <v>121</v>
      </c>
      <c r="Y3" s="88" t="s">
        <v>122</v>
      </c>
      <c r="Z3" s="88" t="s">
        <v>123</v>
      </c>
      <c r="AA3" s="88" t="s">
        <v>124</v>
      </c>
      <c r="AB3" s="35"/>
      <c r="AC3" s="35"/>
      <c r="AD3" s="87"/>
      <c r="AE3" s="87"/>
      <c r="AF3" s="87"/>
      <c r="AG3" s="87"/>
      <c r="AH3" s="100"/>
      <c r="AI3" s="101"/>
      <c r="AJ3" s="100"/>
      <c r="AK3" s="33"/>
      <c r="AL3" s="100"/>
      <c r="AM3" s="34"/>
      <c r="AN3" s="34"/>
      <c r="AO3" s="110"/>
      <c r="AP3" s="34"/>
      <c r="AQ3" s="34"/>
      <c r="AR3" s="35"/>
      <c r="AS3" s="35"/>
      <c r="AT3" s="35"/>
    </row>
    <row r="4" s="12" customFormat="1" ht="18" customHeight="1" spans="1:46">
      <c r="A4" s="36">
        <v>1</v>
      </c>
      <c r="B4" s="37" t="s">
        <v>125</v>
      </c>
      <c r="C4" s="37" t="s">
        <v>70</v>
      </c>
      <c r="D4" s="37" t="s">
        <v>126</v>
      </c>
      <c r="E4" s="37" t="s">
        <v>71</v>
      </c>
      <c r="F4" s="38" t="str">
        <f>IF(MOD(MID(E4,17,1),2)=1,"男","女")</f>
        <v>女</v>
      </c>
      <c r="G4" s="39">
        <v>15923409172</v>
      </c>
      <c r="H4" s="40"/>
      <c r="I4" s="40"/>
      <c r="J4" s="69">
        <v>44232</v>
      </c>
      <c r="K4" s="40"/>
      <c r="L4" s="70">
        <v>5500</v>
      </c>
      <c r="M4" s="71">
        <v>295.92</v>
      </c>
      <c r="N4" s="71">
        <f>73.98+5</f>
        <v>78.98</v>
      </c>
      <c r="O4" s="71">
        <v>18.5</v>
      </c>
      <c r="P4" s="71">
        <v>90</v>
      </c>
      <c r="Q4" s="89">
        <f>ROUND(SUM(M4:P4),2)</f>
        <v>483.4</v>
      </c>
      <c r="R4" s="70">
        <v>0</v>
      </c>
      <c r="S4" s="90">
        <f>L4+IFERROR(VLOOKUP($E:$E,'（居民）工资表-2月'!$E:$S,15,0),0)</f>
        <v>16500</v>
      </c>
      <c r="T4" s="91">
        <f>5000+IFERROR(VLOOKUP($E:$E,'（居民）工资表-2月'!$E:$T,16,0),0)</f>
        <v>15000</v>
      </c>
      <c r="U4" s="91">
        <f>Q4+IFERROR(VLOOKUP($E:$E,'（居民）工资表-2月'!$E:$U,17,0),0)</f>
        <v>1712.28</v>
      </c>
      <c r="V4" s="70"/>
      <c r="W4" s="70"/>
      <c r="X4" s="70"/>
      <c r="Y4" s="70"/>
      <c r="Z4" s="70"/>
      <c r="AA4" s="70"/>
      <c r="AB4" s="90">
        <f>ROUND(SUM(V4:AA4),2)</f>
        <v>0</v>
      </c>
      <c r="AC4" s="90">
        <f>R4+IFERROR(VLOOKUP($E:$E,'（居民）工资表-2月'!$E:$AC,25,0),0)</f>
        <v>0</v>
      </c>
      <c r="AD4" s="93">
        <f>ROUND(S4-T4-U4-AB4-AC4,2)</f>
        <v>-212.28</v>
      </c>
      <c r="AE4" s="94">
        <f>ROUND(MAX((AD4)*{0.03;0.1;0.2;0.25;0.3;0.35;0.45}-{0;2520;16920;31920;52920;85920;181920},0),2)</f>
        <v>0</v>
      </c>
      <c r="AF4" s="95">
        <f>IFERROR(VLOOKUP(E:E,'（居民）工资表-2月'!E:AF,28,0)+VLOOKUP(E:E,'（居民）工资表-2月'!E:AG,29,0),0)</f>
        <v>0</v>
      </c>
      <c r="AG4" s="95">
        <f>IF((AE4-AF4)&lt;0,0,AE4-AF4)</f>
        <v>0</v>
      </c>
      <c r="AH4" s="102">
        <f>ROUND(IF((L4-Q4-AG4)&lt;0,0,(L4-Q4-AG4)),2)</f>
        <v>5016.6</v>
      </c>
      <c r="AI4" s="103"/>
      <c r="AJ4" s="102">
        <f>AH4+AI4</f>
        <v>5016.6</v>
      </c>
      <c r="AK4" s="104"/>
      <c r="AL4" s="102">
        <f>AJ4+AG4+AK4</f>
        <v>5016.6</v>
      </c>
      <c r="AM4" s="104"/>
      <c r="AN4" s="104"/>
      <c r="AO4" s="104"/>
      <c r="AP4" s="104"/>
      <c r="AQ4" s="104"/>
      <c r="AR4" s="111" t="str">
        <f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1" t="str">
        <f>IF(SUMPRODUCT(N(E$1:E$4=E4))&gt;1,"重复","不")</f>
        <v>不</v>
      </c>
      <c r="AT4" s="111" t="str">
        <f>IF(SUMPRODUCT(N(AO$1:AO$4=AO4))&gt;1,"重复","不")</f>
        <v>重复</v>
      </c>
    </row>
    <row r="5" s="13" customFormat="1" ht="18" customHeight="1" spans="1:46">
      <c r="A5" s="41"/>
      <c r="B5" s="42" t="s">
        <v>74</v>
      </c>
      <c r="C5" s="42"/>
      <c r="D5" s="43"/>
      <c r="E5" s="44"/>
      <c r="F5" s="45"/>
      <c r="G5" s="46"/>
      <c r="H5" s="45"/>
      <c r="I5" s="72"/>
      <c r="J5" s="73"/>
      <c r="K5" s="72"/>
      <c r="L5" s="74">
        <f t="shared" ref="L5:AL5" si="0">SUM(L4:L4)</f>
        <v>5500</v>
      </c>
      <c r="M5" s="74">
        <f t="shared" si="0"/>
        <v>295.92</v>
      </c>
      <c r="N5" s="74">
        <f t="shared" si="0"/>
        <v>78.98</v>
      </c>
      <c r="O5" s="74">
        <f t="shared" si="0"/>
        <v>18.5</v>
      </c>
      <c r="P5" s="74">
        <f t="shared" si="0"/>
        <v>90</v>
      </c>
      <c r="Q5" s="74">
        <f t="shared" si="0"/>
        <v>483.4</v>
      </c>
      <c r="R5" s="74">
        <f t="shared" si="0"/>
        <v>0</v>
      </c>
      <c r="S5" s="74">
        <f t="shared" si="0"/>
        <v>16500</v>
      </c>
      <c r="T5" s="74">
        <f t="shared" si="0"/>
        <v>15000</v>
      </c>
      <c r="U5" s="74">
        <f t="shared" si="0"/>
        <v>1712.28</v>
      </c>
      <c r="V5" s="74">
        <f t="shared" si="0"/>
        <v>0</v>
      </c>
      <c r="W5" s="74">
        <f t="shared" si="0"/>
        <v>0</v>
      </c>
      <c r="X5" s="74">
        <f t="shared" si="0"/>
        <v>0</v>
      </c>
      <c r="Y5" s="74">
        <f t="shared" si="0"/>
        <v>0</v>
      </c>
      <c r="Z5" s="74">
        <f t="shared" si="0"/>
        <v>0</v>
      </c>
      <c r="AA5" s="74">
        <f t="shared" si="0"/>
        <v>0</v>
      </c>
      <c r="AB5" s="74">
        <f t="shared" si="0"/>
        <v>0</v>
      </c>
      <c r="AC5" s="74">
        <f t="shared" si="0"/>
        <v>0</v>
      </c>
      <c r="AD5" s="74">
        <f t="shared" si="0"/>
        <v>-212.28</v>
      </c>
      <c r="AE5" s="74">
        <f t="shared" si="0"/>
        <v>0</v>
      </c>
      <c r="AF5" s="74">
        <f t="shared" si="0"/>
        <v>0</v>
      </c>
      <c r="AG5" s="74">
        <f t="shared" si="0"/>
        <v>0</v>
      </c>
      <c r="AH5" s="74">
        <f t="shared" si="0"/>
        <v>5016.6</v>
      </c>
      <c r="AI5" s="105">
        <f t="shared" si="0"/>
        <v>0</v>
      </c>
      <c r="AJ5" s="74">
        <f t="shared" si="0"/>
        <v>5016.6</v>
      </c>
      <c r="AK5" s="74">
        <f t="shared" si="0"/>
        <v>0</v>
      </c>
      <c r="AL5" s="74">
        <f t="shared" si="0"/>
        <v>5016.6</v>
      </c>
      <c r="AM5" s="106"/>
      <c r="AN5" s="106"/>
      <c r="AO5" s="106"/>
      <c r="AP5" s="106"/>
      <c r="AQ5" s="106"/>
      <c r="AR5" s="45"/>
      <c r="AS5" s="45"/>
      <c r="AT5" s="112"/>
    </row>
    <row r="8" spans="30:30">
      <c r="AD8" s="96"/>
    </row>
    <row r="9" ht="18.75" customHeight="1" spans="2:30">
      <c r="B9" s="47" t="s">
        <v>106</v>
      </c>
      <c r="C9" s="47" t="s">
        <v>128</v>
      </c>
      <c r="D9" s="47" t="s">
        <v>54</v>
      </c>
      <c r="E9" s="47" t="s">
        <v>55</v>
      </c>
      <c r="AD9" s="10"/>
    </row>
    <row r="10" ht="18.75" customHeight="1" spans="2:5">
      <c r="B10" s="48">
        <f>AJ5</f>
        <v>5016.6</v>
      </c>
      <c r="C10" s="48">
        <f>AG5</f>
        <v>0</v>
      </c>
      <c r="D10" s="48">
        <f>AK5</f>
        <v>0</v>
      </c>
      <c r="E10" s="48">
        <f>B10+C10+D10</f>
        <v>5016.6</v>
      </c>
    </row>
    <row r="11" spans="2:5">
      <c r="B11" s="49"/>
      <c r="C11" s="49"/>
      <c r="D11" s="49"/>
      <c r="E11" s="49"/>
    </row>
    <row r="12" s="14" customFormat="1" spans="1:35">
      <c r="A12" s="50" t="s">
        <v>129</v>
      </c>
      <c r="B12" s="51" t="s">
        <v>130</v>
      </c>
      <c r="C12" s="52"/>
      <c r="D12" s="52"/>
      <c r="E12" s="52"/>
      <c r="G12" s="53"/>
      <c r="J12" s="75"/>
      <c r="M12" s="76"/>
      <c r="AI12" s="107"/>
    </row>
    <row r="13" s="14" customFormat="1" spans="1:35">
      <c r="A13" s="54"/>
      <c r="B13" s="55" t="s">
        <v>131</v>
      </c>
      <c r="C13" s="52"/>
      <c r="D13" s="52"/>
      <c r="E13" s="52"/>
      <c r="G13" s="53"/>
      <c r="J13" s="75"/>
      <c r="M13" s="76"/>
      <c r="AI13" s="107"/>
    </row>
    <row r="14" s="14" customFormat="1" spans="1:35">
      <c r="A14" s="51"/>
      <c r="B14" s="55" t="s">
        <v>132</v>
      </c>
      <c r="C14" s="56"/>
      <c r="D14" s="56"/>
      <c r="E14" s="56"/>
      <c r="F14" s="56"/>
      <c r="G14" s="56"/>
      <c r="H14" s="56"/>
      <c r="I14" s="56"/>
      <c r="J14" s="77"/>
      <c r="K14" s="56"/>
      <c r="L14" s="56"/>
      <c r="M14" s="78"/>
      <c r="N14" s="56"/>
      <c r="O14" s="56"/>
      <c r="P14" s="56"/>
      <c r="AI14" s="107"/>
    </row>
    <row r="15" s="14" customFormat="1" customHeight="1" spans="1:35">
      <c r="A15" s="55"/>
      <c r="B15" s="55" t="s">
        <v>133</v>
      </c>
      <c r="C15" s="57"/>
      <c r="D15" s="57"/>
      <c r="E15" s="57"/>
      <c r="F15" s="57"/>
      <c r="G15" s="57"/>
      <c r="H15" s="57"/>
      <c r="I15" s="79"/>
      <c r="J15" s="80"/>
      <c r="K15" s="79"/>
      <c r="L15" s="79"/>
      <c r="M15" s="81"/>
      <c r="N15" s="79"/>
      <c r="O15" s="79"/>
      <c r="P15" s="79"/>
      <c r="AI15" s="107"/>
    </row>
    <row r="16" s="14" customFormat="1" customHeight="1" spans="1:35">
      <c r="A16" s="55"/>
      <c r="B16" s="55" t="s">
        <v>134</v>
      </c>
      <c r="C16" s="57"/>
      <c r="D16" s="57"/>
      <c r="E16" s="57"/>
      <c r="F16" s="57"/>
      <c r="G16" s="57"/>
      <c r="H16" s="57"/>
      <c r="I16" s="57"/>
      <c r="J16" s="82"/>
      <c r="K16" s="57"/>
      <c r="L16" s="79"/>
      <c r="M16" s="81"/>
      <c r="N16" s="79"/>
      <c r="O16" s="79"/>
      <c r="P16" s="79"/>
      <c r="AI16" s="107"/>
    </row>
    <row r="17" s="14" customFormat="1" customHeight="1" spans="1:35">
      <c r="A17" s="55"/>
      <c r="B17" s="55" t="s">
        <v>135</v>
      </c>
      <c r="C17" s="57"/>
      <c r="D17" s="57"/>
      <c r="E17" s="57"/>
      <c r="F17" s="57"/>
      <c r="G17" s="57"/>
      <c r="H17" s="57"/>
      <c r="I17" s="79"/>
      <c r="J17" s="80"/>
      <c r="K17" s="79"/>
      <c r="L17" s="79"/>
      <c r="M17" s="81"/>
      <c r="N17" s="79"/>
      <c r="O17" s="79"/>
      <c r="P17" s="79"/>
      <c r="AI17" s="107"/>
    </row>
    <row r="19" ht="11.25" customHeight="1" spans="2:2">
      <c r="B19" s="58" t="s">
        <v>136</v>
      </c>
    </row>
    <row r="20" spans="2:2">
      <c r="B20" s="59" t="s">
        <v>137</v>
      </c>
    </row>
    <row r="21" spans="2:2">
      <c r="B21" s="59" t="s">
        <v>138</v>
      </c>
    </row>
  </sheetData>
  <autoFilter ref="A3:AT5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17">
    <cfRule type="duplicateValues" dxfId="2" priority="2" stopIfTrue="1"/>
  </conditionalFormatting>
  <conditionalFormatting sqref="B12:B16">
    <cfRule type="duplicateValues" dxfId="2" priority="3" stopIfTrue="1"/>
  </conditionalFormatting>
  <conditionalFormatting sqref="B20:B21">
    <cfRule type="duplicateValues" dxfId="2" priority="1" stopIfTrue="1"/>
  </conditionalFormatting>
  <conditionalFormatting sqref="C9:C11">
    <cfRule type="duplicateValues" dxfId="2" priority="4" stopIfTrue="1"/>
    <cfRule type="expression" dxfId="3" priority="5" stopIfTrue="1">
      <formula>AND(COUNTIF($B$5:$B$65441,C9)+COUNTIF($B$1:$B$3,C9)&gt;1,NOT(ISBLANK(C9)))</formula>
    </cfRule>
    <cfRule type="expression" dxfId="3" priority="6" stopIfTrue="1">
      <formula>AND(COUNTIF($B$16:$B$65392,C9)+COUNTIF($B$1:$B$15,C9)&gt;1,NOT(ISBLANK(C9)))</formula>
    </cfRule>
    <cfRule type="expression" dxfId="3" priority="7" stopIfTrue="1">
      <formula>AND(COUNTIF($B$5:$B$65430,C9)+COUNTIF($B$1:$B$3,C9)&gt;1,NOT(ISBLANK(C9)))</formula>
    </cfRule>
  </conditionalFormatting>
  <pageMargins left="0.235416666666667" right="0.235416666666667" top="0.747916666666667" bottom="0.747916666666667" header="0.313888888888889" footer="0.313888888888889"/>
  <pageSetup paperSize="9" scale="56" fitToWidth="2" orientation="landscape"/>
  <headerFooter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AT21"/>
  <sheetViews>
    <sheetView workbookViewId="0">
      <pane xSplit="6" ySplit="3" topLeftCell="G4" activePane="bottomRight" state="frozen"/>
      <selection/>
      <selection pane="topRight"/>
      <selection pane="bottomLeft"/>
      <selection pane="bottomRight" activeCell="F13" sqref="F13"/>
    </sheetView>
  </sheetViews>
  <sheetFormatPr defaultColWidth="9" defaultRowHeight="13.5"/>
  <cols>
    <col min="1" max="1" width="4.5" style="15" customWidth="1"/>
    <col min="2" max="2" width="12.625" style="15" customWidth="1"/>
    <col min="3" max="3" width="10.5" style="15" customWidth="1"/>
    <col min="4" max="4" width="8.75" style="15" customWidth="1"/>
    <col min="5" max="5" width="19.5" style="16" customWidth="1"/>
    <col min="6" max="6" width="9" style="15"/>
    <col min="7" max="7" width="11.875" style="17" customWidth="1"/>
    <col min="8" max="8" width="4.625" style="15" hidden="1" customWidth="1"/>
    <col min="9" max="9" width="5.25" style="15" hidden="1" customWidth="1"/>
    <col min="10" max="10" width="11.75" style="18" customWidth="1"/>
    <col min="11" max="11" width="5.25" style="15" customWidth="1"/>
    <col min="12" max="12" width="11.75" style="15" customWidth="1"/>
    <col min="13" max="13" width="9.875" style="15" customWidth="1" outlineLevel="1"/>
    <col min="14" max="15" width="9" style="15" customWidth="1" outlineLevel="1"/>
    <col min="16" max="16" width="11.125" style="15" customWidth="1" outlineLevel="1"/>
    <col min="17" max="17" width="9.75" style="15" customWidth="1"/>
    <col min="18" max="18" width="9.5" style="15" customWidth="1"/>
    <col min="19" max="19" width="11.5" style="15" customWidth="1"/>
    <col min="20" max="21" width="12.25" style="15" customWidth="1"/>
    <col min="22" max="27" width="9" style="15" hidden="1" customWidth="1" outlineLevel="1"/>
    <col min="28" max="28" width="11.25" style="15" customWidth="1" collapsed="1"/>
    <col min="29" max="29" width="8.5" style="15" customWidth="1"/>
    <col min="30" max="30" width="15.25" style="15" customWidth="1"/>
    <col min="31" max="31" width="14" style="15" customWidth="1"/>
    <col min="32" max="32" width="10.75" style="15" customWidth="1"/>
    <col min="33" max="33" width="12.25" style="15" customWidth="1"/>
    <col min="34" max="34" width="11.5" style="15" customWidth="1"/>
    <col min="35" max="35" width="7.875" style="19" customWidth="1"/>
    <col min="36" max="36" width="11.5" style="15" customWidth="1"/>
    <col min="37" max="37" width="9" style="15"/>
    <col min="38" max="38" width="11.5" style="15" customWidth="1"/>
    <col min="39" max="40" width="9" style="15" customWidth="1"/>
    <col min="41" max="41" width="19" style="15" customWidth="1"/>
    <col min="42" max="42" width="12.25" style="15" customWidth="1"/>
    <col min="43" max="43" width="9" style="15"/>
    <col min="44" max="44" width="7" style="15" customWidth="1"/>
    <col min="45" max="45" width="6.75" style="15" customWidth="1"/>
    <col min="46" max="46" width="6.125" style="15" customWidth="1"/>
    <col min="47" max="16384" width="9" style="15"/>
  </cols>
  <sheetData>
    <row r="1" s="10" customFormat="1" ht="29.25" customHeight="1" spans="1:45">
      <c r="A1" s="20" t="s">
        <v>78</v>
      </c>
      <c r="B1" s="21"/>
      <c r="C1" s="22"/>
      <c r="D1" s="23"/>
      <c r="E1" s="24"/>
      <c r="F1" s="24"/>
      <c r="G1" s="25"/>
      <c r="J1" s="60"/>
      <c r="L1" s="61"/>
      <c r="M1" s="62" t="s">
        <v>79</v>
      </c>
      <c r="N1" s="62"/>
      <c r="O1" s="62"/>
      <c r="P1" s="62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61"/>
      <c r="AE1" s="61"/>
      <c r="AF1" s="61"/>
      <c r="AG1" s="61"/>
      <c r="AH1" s="61"/>
      <c r="AI1" s="97"/>
      <c r="AJ1" s="61"/>
      <c r="AK1" s="61"/>
      <c r="AL1" s="61"/>
      <c r="AM1" s="24"/>
      <c r="AN1" s="24"/>
      <c r="AO1" s="108"/>
      <c r="AP1" s="24"/>
      <c r="AQ1" s="24"/>
      <c r="AR1" s="24"/>
      <c r="AS1" s="24"/>
    </row>
    <row r="2" s="11" customFormat="1" ht="20.1" customHeight="1" spans="1:46">
      <c r="A2" s="26" t="s">
        <v>19</v>
      </c>
      <c r="B2" s="27" t="s">
        <v>80</v>
      </c>
      <c r="C2" s="28" t="s">
        <v>81</v>
      </c>
      <c r="D2" s="28" t="s">
        <v>82</v>
      </c>
      <c r="E2" s="29" t="s">
        <v>83</v>
      </c>
      <c r="F2" s="30" t="s">
        <v>84</v>
      </c>
      <c r="G2" s="29" t="s">
        <v>85</v>
      </c>
      <c r="H2" s="29" t="s">
        <v>86</v>
      </c>
      <c r="I2" s="29" t="s">
        <v>87</v>
      </c>
      <c r="J2" s="63" t="s">
        <v>88</v>
      </c>
      <c r="K2" s="29" t="s">
        <v>89</v>
      </c>
      <c r="L2" s="29" t="s">
        <v>90</v>
      </c>
      <c r="M2" s="64" t="s">
        <v>91</v>
      </c>
      <c r="N2" s="65"/>
      <c r="O2" s="65"/>
      <c r="P2" s="66"/>
      <c r="Q2" s="30" t="s">
        <v>92</v>
      </c>
      <c r="R2" s="29" t="s">
        <v>93</v>
      </c>
      <c r="S2" s="30" t="s">
        <v>94</v>
      </c>
      <c r="T2" s="84" t="s">
        <v>95</v>
      </c>
      <c r="U2" s="30" t="s">
        <v>96</v>
      </c>
      <c r="V2" s="85" t="s">
        <v>97</v>
      </c>
      <c r="W2" s="86"/>
      <c r="X2" s="86"/>
      <c r="Y2" s="86"/>
      <c r="Z2" s="86"/>
      <c r="AA2" s="92"/>
      <c r="AB2" s="30" t="s">
        <v>98</v>
      </c>
      <c r="AC2" s="30" t="s">
        <v>99</v>
      </c>
      <c r="AD2" s="84" t="s">
        <v>100</v>
      </c>
      <c r="AE2" s="84" t="s">
        <v>101</v>
      </c>
      <c r="AF2" s="84" t="s">
        <v>102</v>
      </c>
      <c r="AG2" s="84" t="s">
        <v>103</v>
      </c>
      <c r="AH2" s="98" t="s">
        <v>104</v>
      </c>
      <c r="AI2" s="99" t="s">
        <v>105</v>
      </c>
      <c r="AJ2" s="98" t="s">
        <v>106</v>
      </c>
      <c r="AK2" s="28" t="s">
        <v>54</v>
      </c>
      <c r="AL2" s="98" t="s">
        <v>107</v>
      </c>
      <c r="AM2" s="29" t="s">
        <v>108</v>
      </c>
      <c r="AN2" s="29" t="s">
        <v>109</v>
      </c>
      <c r="AO2" s="109" t="s">
        <v>110</v>
      </c>
      <c r="AP2" s="29" t="s">
        <v>111</v>
      </c>
      <c r="AQ2" s="29" t="s">
        <v>112</v>
      </c>
      <c r="AR2" s="30" t="s">
        <v>113</v>
      </c>
      <c r="AS2" s="30" t="s">
        <v>114</v>
      </c>
      <c r="AT2" s="30" t="s">
        <v>115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7"/>
      <c r="K3" s="34"/>
      <c r="L3" s="34"/>
      <c r="M3" s="68" t="s">
        <v>116</v>
      </c>
      <c r="N3" s="68" t="s">
        <v>117</v>
      </c>
      <c r="O3" s="68" t="s">
        <v>118</v>
      </c>
      <c r="P3" s="68" t="s">
        <v>67</v>
      </c>
      <c r="Q3" s="35"/>
      <c r="R3" s="34"/>
      <c r="S3" s="35"/>
      <c r="T3" s="87"/>
      <c r="U3" s="35"/>
      <c r="V3" s="88" t="s">
        <v>119</v>
      </c>
      <c r="W3" s="88" t="s">
        <v>120</v>
      </c>
      <c r="X3" s="88" t="s">
        <v>121</v>
      </c>
      <c r="Y3" s="88" t="s">
        <v>122</v>
      </c>
      <c r="Z3" s="88" t="s">
        <v>123</v>
      </c>
      <c r="AA3" s="88" t="s">
        <v>124</v>
      </c>
      <c r="AB3" s="35"/>
      <c r="AC3" s="35"/>
      <c r="AD3" s="87"/>
      <c r="AE3" s="87"/>
      <c r="AF3" s="87"/>
      <c r="AG3" s="87"/>
      <c r="AH3" s="100"/>
      <c r="AI3" s="101"/>
      <c r="AJ3" s="100"/>
      <c r="AK3" s="33"/>
      <c r="AL3" s="100"/>
      <c r="AM3" s="34"/>
      <c r="AN3" s="34"/>
      <c r="AO3" s="110"/>
      <c r="AP3" s="34"/>
      <c r="AQ3" s="34"/>
      <c r="AR3" s="35"/>
      <c r="AS3" s="35"/>
      <c r="AT3" s="35"/>
    </row>
    <row r="4" s="12" customFormat="1" ht="18" customHeight="1" spans="1:46">
      <c r="A4" s="36">
        <v>1</v>
      </c>
      <c r="B4" s="37" t="s">
        <v>125</v>
      </c>
      <c r="C4" s="37" t="s">
        <v>70</v>
      </c>
      <c r="D4" s="37" t="s">
        <v>126</v>
      </c>
      <c r="E4" s="37" t="s">
        <v>71</v>
      </c>
      <c r="F4" s="38" t="str">
        <f>IF(MOD(MID(E4,17,1),2)=1,"男","女")</f>
        <v>女</v>
      </c>
      <c r="G4" s="39">
        <v>15923409172</v>
      </c>
      <c r="H4" s="40"/>
      <c r="I4" s="40"/>
      <c r="J4" s="69">
        <v>44232</v>
      </c>
      <c r="K4" s="40"/>
      <c r="L4" s="70">
        <v>5500</v>
      </c>
      <c r="M4" s="71">
        <v>295.92</v>
      </c>
      <c r="N4" s="71">
        <f>73.98+5</f>
        <v>78.98</v>
      </c>
      <c r="O4" s="71">
        <v>18.5</v>
      </c>
      <c r="P4" s="71">
        <v>40.08</v>
      </c>
      <c r="Q4" s="89">
        <f>ROUND(SUM(M4:P4),2)</f>
        <v>433.48</v>
      </c>
      <c r="R4" s="70">
        <v>0</v>
      </c>
      <c r="S4" s="90">
        <f>L4+IFERROR(VLOOKUP($E:$E,'（居民）工资表-3月'!$E:$S,15,0),0)</f>
        <v>22000</v>
      </c>
      <c r="T4" s="91">
        <f>5000+IFERROR(VLOOKUP($E:$E,'（居民）工资表-3月'!$E:$T,16,0),0)</f>
        <v>20000</v>
      </c>
      <c r="U4" s="91">
        <f>Q4+IFERROR(VLOOKUP($E:$E,'（居民）工资表-3月'!$E:$U,17,0),0)</f>
        <v>2145.76</v>
      </c>
      <c r="V4" s="70"/>
      <c r="W4" s="70"/>
      <c r="X4" s="70"/>
      <c r="Y4" s="70"/>
      <c r="Z4" s="70"/>
      <c r="AA4" s="70"/>
      <c r="AB4" s="90">
        <f>ROUND(SUM(V4:AA4),2)</f>
        <v>0</v>
      </c>
      <c r="AC4" s="90">
        <f>R4+IFERROR(VLOOKUP($E:$E,'（居民）工资表-3月'!$E:$AC,25,0),0)</f>
        <v>0</v>
      </c>
      <c r="AD4" s="93">
        <f>ROUND(S4-T4-U4-AB4-AC4,2)</f>
        <v>-145.76</v>
      </c>
      <c r="AE4" s="94">
        <f>ROUND(MAX((AD4)*{0.03;0.1;0.2;0.25;0.3;0.35;0.45}-{0;2520;16920;31920;52920;85920;181920},0),2)</f>
        <v>0</v>
      </c>
      <c r="AF4" s="95">
        <f>IFERROR(VLOOKUP(E:E,'（居民）工资表-3月'!E:AF,28,0)+VLOOKUP(E:E,'（居民）工资表-3月'!E:AG,29,0),0)</f>
        <v>0</v>
      </c>
      <c r="AG4" s="95">
        <f>IF((AE4-AF4)&lt;0,0,AE4-AF4)</f>
        <v>0</v>
      </c>
      <c r="AH4" s="102">
        <f>ROUND(IF((L4-Q4-AG4)&lt;0,0,(L4-Q4-AG4)),2)</f>
        <v>5066.52</v>
      </c>
      <c r="AI4" s="103"/>
      <c r="AJ4" s="102">
        <f>AH4+AI4</f>
        <v>5066.52</v>
      </c>
      <c r="AK4" s="104"/>
      <c r="AL4" s="102">
        <f>AJ4+AG4+AK4</f>
        <v>5066.52</v>
      </c>
      <c r="AM4" s="104"/>
      <c r="AN4" s="104"/>
      <c r="AO4" s="104"/>
      <c r="AP4" s="104"/>
      <c r="AQ4" s="104"/>
      <c r="AR4" s="111" t="str">
        <f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1" t="str">
        <f>IF(SUMPRODUCT(N(E$1:E$4=E4))&gt;1,"重复","不")</f>
        <v>不</v>
      </c>
      <c r="AT4" s="111" t="str">
        <f>IF(SUMPRODUCT(N(AO$1:AO$4=AO4))&gt;1,"重复","不")</f>
        <v>重复</v>
      </c>
    </row>
    <row r="5" s="13" customFormat="1" ht="18" customHeight="1" spans="1:46">
      <c r="A5" s="41"/>
      <c r="B5" s="42" t="s">
        <v>74</v>
      </c>
      <c r="C5" s="42"/>
      <c r="D5" s="43"/>
      <c r="E5" s="44"/>
      <c r="F5" s="45"/>
      <c r="G5" s="46"/>
      <c r="H5" s="45"/>
      <c r="I5" s="72"/>
      <c r="J5" s="73"/>
      <c r="K5" s="72"/>
      <c r="L5" s="74">
        <f t="shared" ref="L5:AL5" si="0">SUM(L4:L4)</f>
        <v>5500</v>
      </c>
      <c r="M5" s="74">
        <f t="shared" si="0"/>
        <v>295.92</v>
      </c>
      <c r="N5" s="74">
        <f t="shared" si="0"/>
        <v>78.98</v>
      </c>
      <c r="O5" s="74">
        <f t="shared" si="0"/>
        <v>18.5</v>
      </c>
      <c r="P5" s="74">
        <f t="shared" si="0"/>
        <v>40.08</v>
      </c>
      <c r="Q5" s="74">
        <f t="shared" si="0"/>
        <v>433.48</v>
      </c>
      <c r="R5" s="74">
        <f t="shared" si="0"/>
        <v>0</v>
      </c>
      <c r="S5" s="74">
        <f t="shared" si="0"/>
        <v>22000</v>
      </c>
      <c r="T5" s="74">
        <f t="shared" si="0"/>
        <v>20000</v>
      </c>
      <c r="U5" s="74">
        <f t="shared" si="0"/>
        <v>2145.76</v>
      </c>
      <c r="V5" s="74">
        <f t="shared" si="0"/>
        <v>0</v>
      </c>
      <c r="W5" s="74">
        <f t="shared" si="0"/>
        <v>0</v>
      </c>
      <c r="X5" s="74">
        <f t="shared" si="0"/>
        <v>0</v>
      </c>
      <c r="Y5" s="74">
        <f t="shared" si="0"/>
        <v>0</v>
      </c>
      <c r="Z5" s="74">
        <f t="shared" si="0"/>
        <v>0</v>
      </c>
      <c r="AA5" s="74">
        <f t="shared" si="0"/>
        <v>0</v>
      </c>
      <c r="AB5" s="74">
        <f t="shared" si="0"/>
        <v>0</v>
      </c>
      <c r="AC5" s="74">
        <f t="shared" si="0"/>
        <v>0</v>
      </c>
      <c r="AD5" s="74">
        <f t="shared" si="0"/>
        <v>-145.76</v>
      </c>
      <c r="AE5" s="74">
        <f t="shared" si="0"/>
        <v>0</v>
      </c>
      <c r="AF5" s="74">
        <f t="shared" si="0"/>
        <v>0</v>
      </c>
      <c r="AG5" s="74">
        <f t="shared" si="0"/>
        <v>0</v>
      </c>
      <c r="AH5" s="74">
        <f t="shared" si="0"/>
        <v>5066.52</v>
      </c>
      <c r="AI5" s="105">
        <f t="shared" si="0"/>
        <v>0</v>
      </c>
      <c r="AJ5" s="74">
        <f t="shared" si="0"/>
        <v>5066.52</v>
      </c>
      <c r="AK5" s="74">
        <f t="shared" si="0"/>
        <v>0</v>
      </c>
      <c r="AL5" s="74">
        <f t="shared" si="0"/>
        <v>5066.52</v>
      </c>
      <c r="AM5" s="106"/>
      <c r="AN5" s="106"/>
      <c r="AO5" s="106"/>
      <c r="AP5" s="106"/>
      <c r="AQ5" s="106"/>
      <c r="AR5" s="45"/>
      <c r="AS5" s="45"/>
      <c r="AT5" s="112"/>
    </row>
    <row r="8" spans="30:30">
      <c r="AD8" s="96"/>
    </row>
    <row r="9" ht="18.75" customHeight="1" spans="2:33">
      <c r="B9" s="47" t="s">
        <v>106</v>
      </c>
      <c r="C9" s="47" t="s">
        <v>128</v>
      </c>
      <c r="D9" s="47" t="s">
        <v>54</v>
      </c>
      <c r="E9" s="47" t="s">
        <v>55</v>
      </c>
      <c r="AD9" s="10"/>
      <c r="AG9" s="113"/>
    </row>
    <row r="10" ht="18.75" customHeight="1" spans="2:6">
      <c r="B10" s="48">
        <f>AJ5</f>
        <v>5066.52</v>
      </c>
      <c r="C10" s="48">
        <f>AG5</f>
        <v>0</v>
      </c>
      <c r="D10" s="48">
        <f>AK5</f>
        <v>0</v>
      </c>
      <c r="E10" s="48">
        <f>B10+C10+D10</f>
        <v>5066.52</v>
      </c>
      <c r="F10" s="15">
        <v>10</v>
      </c>
    </row>
    <row r="11" spans="2:5">
      <c r="B11" s="49"/>
      <c r="C11" s="49"/>
      <c r="D11" s="49"/>
      <c r="E11" s="49"/>
    </row>
    <row r="12" s="14" customFormat="1" spans="1:35">
      <c r="A12" s="50" t="s">
        <v>129</v>
      </c>
      <c r="B12" s="51" t="s">
        <v>130</v>
      </c>
      <c r="C12" s="52"/>
      <c r="D12" s="52"/>
      <c r="E12" s="52"/>
      <c r="G12" s="53"/>
      <c r="J12" s="75"/>
      <c r="M12" s="76"/>
      <c r="AI12" s="107"/>
    </row>
    <row r="13" s="14" customFormat="1" spans="1:35">
      <c r="A13" s="54"/>
      <c r="B13" s="55" t="s">
        <v>131</v>
      </c>
      <c r="C13" s="52"/>
      <c r="D13" s="52"/>
      <c r="E13" s="52"/>
      <c r="G13" s="53"/>
      <c r="J13" s="75"/>
      <c r="M13" s="76"/>
      <c r="AI13" s="107"/>
    </row>
    <row r="14" s="14" customFormat="1" spans="1:35">
      <c r="A14" s="51"/>
      <c r="B14" s="55" t="s">
        <v>132</v>
      </c>
      <c r="C14" s="56"/>
      <c r="D14" s="56"/>
      <c r="E14" s="56"/>
      <c r="F14" s="56"/>
      <c r="G14" s="56"/>
      <c r="H14" s="56"/>
      <c r="I14" s="56"/>
      <c r="J14" s="77"/>
      <c r="K14" s="56"/>
      <c r="L14" s="56"/>
      <c r="M14" s="78"/>
      <c r="N14" s="56"/>
      <c r="O14" s="56"/>
      <c r="P14" s="56"/>
      <c r="AI14" s="107"/>
    </row>
    <row r="15" s="14" customFormat="1" customHeight="1" spans="1:35">
      <c r="A15" s="55"/>
      <c r="B15" s="55" t="s">
        <v>133</v>
      </c>
      <c r="C15" s="57"/>
      <c r="D15" s="57"/>
      <c r="E15" s="57"/>
      <c r="F15" s="57"/>
      <c r="G15" s="57"/>
      <c r="H15" s="57"/>
      <c r="I15" s="79"/>
      <c r="J15" s="80"/>
      <c r="K15" s="79"/>
      <c r="L15" s="79"/>
      <c r="M15" s="81"/>
      <c r="N15" s="79"/>
      <c r="O15" s="79"/>
      <c r="P15" s="79"/>
      <c r="AI15" s="107"/>
    </row>
    <row r="16" s="14" customFormat="1" customHeight="1" spans="1:35">
      <c r="A16" s="55"/>
      <c r="B16" s="55" t="s">
        <v>134</v>
      </c>
      <c r="C16" s="57"/>
      <c r="D16" s="57"/>
      <c r="E16" s="57"/>
      <c r="F16" s="57"/>
      <c r="G16" s="57"/>
      <c r="H16" s="57"/>
      <c r="I16" s="57"/>
      <c r="J16" s="82"/>
      <c r="K16" s="57"/>
      <c r="L16" s="79"/>
      <c r="M16" s="81"/>
      <c r="N16" s="79"/>
      <c r="O16" s="79"/>
      <c r="P16" s="79"/>
      <c r="AI16" s="107"/>
    </row>
    <row r="17" s="14" customFormat="1" customHeight="1" spans="1:35">
      <c r="A17" s="55"/>
      <c r="B17" s="55" t="s">
        <v>135</v>
      </c>
      <c r="C17" s="57"/>
      <c r="D17" s="57"/>
      <c r="E17" s="57"/>
      <c r="F17" s="57"/>
      <c r="G17" s="57"/>
      <c r="H17" s="57"/>
      <c r="I17" s="79"/>
      <c r="J17" s="80"/>
      <c r="K17" s="79"/>
      <c r="L17" s="79"/>
      <c r="M17" s="81"/>
      <c r="N17" s="79"/>
      <c r="O17" s="79"/>
      <c r="P17" s="79"/>
      <c r="AI17" s="107"/>
    </row>
    <row r="19" ht="11.25" customHeight="1" spans="2:2">
      <c r="B19" s="58" t="s">
        <v>136</v>
      </c>
    </row>
    <row r="20" spans="2:2">
      <c r="B20" s="59" t="s">
        <v>137</v>
      </c>
    </row>
    <row r="21" spans="2:2">
      <c r="B21" s="59" t="s">
        <v>138</v>
      </c>
    </row>
  </sheetData>
  <autoFilter ref="A3:AT5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17">
    <cfRule type="duplicateValues" dxfId="2" priority="2" stopIfTrue="1"/>
  </conditionalFormatting>
  <conditionalFormatting sqref="B12:B16">
    <cfRule type="duplicateValues" dxfId="2" priority="3" stopIfTrue="1"/>
  </conditionalFormatting>
  <conditionalFormatting sqref="B20:B21">
    <cfRule type="duplicateValues" dxfId="2" priority="1" stopIfTrue="1"/>
  </conditionalFormatting>
  <conditionalFormatting sqref="C9:C11">
    <cfRule type="duplicateValues" dxfId="2" priority="4" stopIfTrue="1"/>
    <cfRule type="expression" dxfId="3" priority="5" stopIfTrue="1">
      <formula>AND(COUNTIF($B$5:$B$65441,C9)+COUNTIF($B$1:$B$3,C9)&gt;1,NOT(ISBLANK(C9)))</formula>
    </cfRule>
    <cfRule type="expression" dxfId="3" priority="6" stopIfTrue="1">
      <formula>AND(COUNTIF($B$16:$B$65392,C9)+COUNTIF($B$1:$B$15,C9)&gt;1,NOT(ISBLANK(C9)))</formula>
    </cfRule>
    <cfRule type="expression" dxfId="3" priority="7" stopIfTrue="1">
      <formula>AND(COUNTIF($B$5:$B$65430,C9)+COUNTIF($B$1:$B$3,C9)&gt;1,NOT(ISBLANK(C9)))</formula>
    </cfRule>
  </conditionalFormatting>
  <pageMargins left="0.235416666666667" right="0.235416666666667" top="0.747916666666667" bottom="0.747916666666667" header="0.313888888888889" footer="0.313888888888889"/>
  <pageSetup paperSize="9" scale="56" fitToWidth="2" orientation="landscape"/>
  <headerFooter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AT21"/>
  <sheetViews>
    <sheetView workbookViewId="0">
      <pane xSplit="6" ySplit="3" topLeftCell="G4" activePane="bottomRight" state="frozen"/>
      <selection/>
      <selection pane="topRight"/>
      <selection pane="bottomLeft"/>
      <selection pane="bottomRight" activeCell="B4" sqref="B4:P4"/>
    </sheetView>
  </sheetViews>
  <sheetFormatPr defaultColWidth="9" defaultRowHeight="13.5"/>
  <cols>
    <col min="1" max="1" width="4.5" style="15" customWidth="1"/>
    <col min="2" max="2" width="12.625" style="15" customWidth="1"/>
    <col min="3" max="3" width="10.5" style="15" customWidth="1"/>
    <col min="4" max="4" width="8.75" style="15" customWidth="1"/>
    <col min="5" max="5" width="19.5" style="16" customWidth="1"/>
    <col min="6" max="6" width="9" style="15"/>
    <col min="7" max="7" width="11.875" style="17" customWidth="1"/>
    <col min="8" max="8" width="4.625" style="15" hidden="1" customWidth="1"/>
    <col min="9" max="9" width="5.25" style="15" hidden="1" customWidth="1"/>
    <col min="10" max="10" width="11.75" style="18" customWidth="1"/>
    <col min="11" max="11" width="5.25" style="15" customWidth="1"/>
    <col min="12" max="12" width="11.75" style="15" customWidth="1"/>
    <col min="13" max="13" width="12.5" style="15" customWidth="1" outlineLevel="1"/>
    <col min="14" max="15" width="9" style="15" customWidth="1" outlineLevel="1"/>
    <col min="16" max="16" width="11.125" style="15" customWidth="1" outlineLevel="1"/>
    <col min="17" max="17" width="9.75" style="15" customWidth="1"/>
    <col min="18" max="18" width="9.5" style="15" customWidth="1"/>
    <col min="19" max="19" width="13.375" style="15" customWidth="1"/>
    <col min="20" max="21" width="12.25" style="15" customWidth="1"/>
    <col min="22" max="27" width="9" style="15" customWidth="1" outlineLevel="1"/>
    <col min="28" max="28" width="11.25" style="15" customWidth="1"/>
    <col min="29" max="29" width="8.5" style="15" customWidth="1"/>
    <col min="30" max="30" width="15.25" style="15" customWidth="1"/>
    <col min="31" max="31" width="13.375" style="15" customWidth="1"/>
    <col min="32" max="32" width="10.75" style="15" customWidth="1"/>
    <col min="33" max="33" width="12.25" style="15" customWidth="1"/>
    <col min="34" max="34" width="11.5" style="15" customWidth="1"/>
    <col min="35" max="35" width="7.875" style="19" customWidth="1"/>
    <col min="36" max="36" width="11.5" style="15" customWidth="1"/>
    <col min="37" max="37" width="9" style="15"/>
    <col min="38" max="38" width="11.5" style="15" customWidth="1"/>
    <col min="39" max="40" width="9" style="15" customWidth="1"/>
    <col min="41" max="41" width="19" style="15" customWidth="1"/>
    <col min="42" max="42" width="12.25" style="15" customWidth="1"/>
    <col min="43" max="43" width="9" style="15"/>
    <col min="44" max="44" width="7" style="15" customWidth="1"/>
    <col min="45" max="45" width="6.75" style="15" customWidth="1"/>
    <col min="46" max="46" width="6.125" style="15" customWidth="1"/>
    <col min="47" max="16384" width="9" style="15"/>
  </cols>
  <sheetData>
    <row r="1" s="10" customFormat="1" ht="29.25" customHeight="1" spans="1:45">
      <c r="A1" s="20" t="s">
        <v>78</v>
      </c>
      <c r="B1" s="21"/>
      <c r="C1" s="22"/>
      <c r="D1" s="23"/>
      <c r="E1" s="24"/>
      <c r="F1" s="24"/>
      <c r="G1" s="25"/>
      <c r="J1" s="60"/>
      <c r="L1" s="61"/>
      <c r="M1" s="62" t="s">
        <v>79</v>
      </c>
      <c r="N1" s="62"/>
      <c r="O1" s="62"/>
      <c r="P1" s="62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61"/>
      <c r="AE1" s="61"/>
      <c r="AF1" s="61"/>
      <c r="AG1" s="61"/>
      <c r="AH1" s="61"/>
      <c r="AI1" s="97"/>
      <c r="AJ1" s="61"/>
      <c r="AK1" s="61"/>
      <c r="AL1" s="61"/>
      <c r="AM1" s="24"/>
      <c r="AN1" s="24"/>
      <c r="AO1" s="108"/>
      <c r="AP1" s="24"/>
      <c r="AQ1" s="24"/>
      <c r="AR1" s="24"/>
      <c r="AS1" s="24"/>
    </row>
    <row r="2" s="11" customFormat="1" ht="20.1" customHeight="1" spans="1:46">
      <c r="A2" s="26" t="s">
        <v>19</v>
      </c>
      <c r="B2" s="27" t="s">
        <v>80</v>
      </c>
      <c r="C2" s="28" t="s">
        <v>81</v>
      </c>
      <c r="D2" s="28" t="s">
        <v>82</v>
      </c>
      <c r="E2" s="29" t="s">
        <v>83</v>
      </c>
      <c r="F2" s="30" t="s">
        <v>84</v>
      </c>
      <c r="G2" s="29" t="s">
        <v>85</v>
      </c>
      <c r="H2" s="29" t="s">
        <v>86</v>
      </c>
      <c r="I2" s="29" t="s">
        <v>87</v>
      </c>
      <c r="J2" s="63" t="s">
        <v>88</v>
      </c>
      <c r="K2" s="29" t="s">
        <v>89</v>
      </c>
      <c r="L2" s="29" t="s">
        <v>90</v>
      </c>
      <c r="M2" s="64" t="s">
        <v>91</v>
      </c>
      <c r="N2" s="65"/>
      <c r="O2" s="65"/>
      <c r="P2" s="66"/>
      <c r="Q2" s="30" t="s">
        <v>92</v>
      </c>
      <c r="R2" s="29" t="s">
        <v>93</v>
      </c>
      <c r="S2" s="30" t="s">
        <v>94</v>
      </c>
      <c r="T2" s="84" t="s">
        <v>95</v>
      </c>
      <c r="U2" s="30" t="s">
        <v>96</v>
      </c>
      <c r="V2" s="85" t="s">
        <v>97</v>
      </c>
      <c r="W2" s="86"/>
      <c r="X2" s="86"/>
      <c r="Y2" s="86"/>
      <c r="Z2" s="86"/>
      <c r="AA2" s="92"/>
      <c r="AB2" s="30" t="s">
        <v>98</v>
      </c>
      <c r="AC2" s="30" t="s">
        <v>99</v>
      </c>
      <c r="AD2" s="84" t="s">
        <v>100</v>
      </c>
      <c r="AE2" s="84" t="s">
        <v>101</v>
      </c>
      <c r="AF2" s="84" t="s">
        <v>102</v>
      </c>
      <c r="AG2" s="84" t="s">
        <v>103</v>
      </c>
      <c r="AH2" s="98" t="s">
        <v>104</v>
      </c>
      <c r="AI2" s="99" t="s">
        <v>105</v>
      </c>
      <c r="AJ2" s="98" t="s">
        <v>106</v>
      </c>
      <c r="AK2" s="28" t="s">
        <v>54</v>
      </c>
      <c r="AL2" s="98" t="s">
        <v>107</v>
      </c>
      <c r="AM2" s="29" t="s">
        <v>108</v>
      </c>
      <c r="AN2" s="29" t="s">
        <v>109</v>
      </c>
      <c r="AO2" s="109" t="s">
        <v>110</v>
      </c>
      <c r="AP2" s="29" t="s">
        <v>111</v>
      </c>
      <c r="AQ2" s="29" t="s">
        <v>112</v>
      </c>
      <c r="AR2" s="30" t="s">
        <v>113</v>
      </c>
      <c r="AS2" s="30" t="s">
        <v>114</v>
      </c>
      <c r="AT2" s="30" t="s">
        <v>115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7"/>
      <c r="K3" s="34"/>
      <c r="L3" s="34"/>
      <c r="M3" s="68" t="s">
        <v>116</v>
      </c>
      <c r="N3" s="68" t="s">
        <v>117</v>
      </c>
      <c r="O3" s="68" t="s">
        <v>118</v>
      </c>
      <c r="P3" s="68" t="s">
        <v>67</v>
      </c>
      <c r="Q3" s="35"/>
      <c r="R3" s="34"/>
      <c r="S3" s="35"/>
      <c r="T3" s="87"/>
      <c r="U3" s="35"/>
      <c r="V3" s="88" t="s">
        <v>119</v>
      </c>
      <c r="W3" s="88" t="s">
        <v>120</v>
      </c>
      <c r="X3" s="88" t="s">
        <v>121</v>
      </c>
      <c r="Y3" s="88" t="s">
        <v>122</v>
      </c>
      <c r="Z3" s="88" t="s">
        <v>123</v>
      </c>
      <c r="AA3" s="88" t="s">
        <v>124</v>
      </c>
      <c r="AB3" s="35"/>
      <c r="AC3" s="35"/>
      <c r="AD3" s="87"/>
      <c r="AE3" s="87"/>
      <c r="AF3" s="87"/>
      <c r="AG3" s="87"/>
      <c r="AH3" s="100"/>
      <c r="AI3" s="101"/>
      <c r="AJ3" s="100"/>
      <c r="AK3" s="33"/>
      <c r="AL3" s="100"/>
      <c r="AM3" s="34"/>
      <c r="AN3" s="34"/>
      <c r="AO3" s="110"/>
      <c r="AP3" s="34"/>
      <c r="AQ3" s="34"/>
      <c r="AR3" s="35"/>
      <c r="AS3" s="35"/>
      <c r="AT3" s="35"/>
    </row>
    <row r="4" s="12" customFormat="1" ht="18" customHeight="1" spans="1:46">
      <c r="A4" s="36">
        <v>1</v>
      </c>
      <c r="B4" s="37" t="s">
        <v>125</v>
      </c>
      <c r="C4" s="37" t="s">
        <v>70</v>
      </c>
      <c r="D4" s="37" t="s">
        <v>126</v>
      </c>
      <c r="E4" s="37" t="s">
        <v>71</v>
      </c>
      <c r="F4" s="38" t="s">
        <v>127</v>
      </c>
      <c r="G4" s="39">
        <v>15923409172</v>
      </c>
      <c r="H4" s="40"/>
      <c r="I4" s="40"/>
      <c r="J4" s="69">
        <v>44232</v>
      </c>
      <c r="K4" s="40"/>
      <c r="L4" s="70">
        <v>5500</v>
      </c>
      <c r="M4" s="71">
        <v>279.28</v>
      </c>
      <c r="N4" s="71">
        <v>74.82</v>
      </c>
      <c r="O4" s="71">
        <v>17.46</v>
      </c>
      <c r="P4" s="71">
        <v>90</v>
      </c>
      <c r="Q4" s="89">
        <f>ROUND(SUM(M4:P4),2)</f>
        <v>461.56</v>
      </c>
      <c r="R4" s="70">
        <v>0</v>
      </c>
      <c r="S4" s="90">
        <f>L4+IFERROR(VLOOKUP($E:$E,'（居民）工资表-11月'!$E:$S,15,0),0)</f>
        <v>66000</v>
      </c>
      <c r="T4" s="91">
        <f>5000+IFERROR(VLOOKUP($E:$E,'（居民）工资表-11月'!$E:$T,16,0),0)</f>
        <v>60000</v>
      </c>
      <c r="U4" s="91">
        <f>Q4+IFERROR(VLOOKUP($E:$E,'（居民）工资表-11月'!$E:$U,17,0),0)</f>
        <v>5933.76</v>
      </c>
      <c r="V4" s="70"/>
      <c r="W4" s="70"/>
      <c r="X4" s="70"/>
      <c r="Y4" s="70"/>
      <c r="Z4" s="70"/>
      <c r="AA4" s="70"/>
      <c r="AB4" s="90">
        <f>ROUND(SUM(V4:AA4),2)</f>
        <v>0</v>
      </c>
      <c r="AC4" s="90">
        <f>R4+IFERROR(VLOOKUP($E:$E,'（居民）工资表-11月'!$E:$AC,25,0),0)</f>
        <v>0</v>
      </c>
      <c r="AD4" s="93">
        <f>ROUND(S4-T4-U4-AB4-AC4,2)</f>
        <v>66.24</v>
      </c>
      <c r="AE4" s="94">
        <f>ROUND(MAX((AD4)*{0.03;0.1;0.2;0.25;0.3;0.35;0.45}-{0;2520;16920;31920;52920;85920;181920},0),2)</f>
        <v>1.99</v>
      </c>
      <c r="AF4" s="95">
        <f>IFERROR(VLOOKUP(E:E,'（居民）工资表-11月'!E:AF,28,0)+VLOOKUP(E:E,'（居民）工资表-11月'!E:AG,29,0),0)</f>
        <v>0.83</v>
      </c>
      <c r="AG4" s="95">
        <f>IF((AE4-AF4)&lt;0,0,AE4-AF4)</f>
        <v>1.16</v>
      </c>
      <c r="AH4" s="102">
        <f>ROUND(IF((L4-Q4-AG4)&lt;0,0,(L4-Q4-AG4)),2)</f>
        <v>5037.28</v>
      </c>
      <c r="AI4" s="103"/>
      <c r="AJ4" s="102">
        <f>AH4+AI4</f>
        <v>5037.28</v>
      </c>
      <c r="AK4" s="104"/>
      <c r="AL4" s="102">
        <f>AJ4+AG4+AK4</f>
        <v>5038.44</v>
      </c>
      <c r="AM4" s="104"/>
      <c r="AN4" s="104"/>
      <c r="AO4" s="104"/>
      <c r="AP4" s="104"/>
      <c r="AQ4" s="104"/>
      <c r="AR4" s="111" t="str">
        <f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1" t="str">
        <f>IF(SUMPRODUCT(N(E$1:E$4=E4))&gt;1,"重复","不")</f>
        <v>不</v>
      </c>
      <c r="AT4" s="111" t="str">
        <f>IF(SUMPRODUCT(N(AO$1:AO$4=AO4))&gt;1,"重复","不")</f>
        <v>重复</v>
      </c>
    </row>
    <row r="5" s="13" customFormat="1" ht="18" customHeight="1" spans="1:46">
      <c r="A5" s="41"/>
      <c r="B5" s="42" t="s">
        <v>74</v>
      </c>
      <c r="C5" s="42"/>
      <c r="D5" s="43"/>
      <c r="E5" s="44"/>
      <c r="F5" s="45"/>
      <c r="G5" s="46"/>
      <c r="H5" s="45"/>
      <c r="I5" s="72"/>
      <c r="J5" s="73"/>
      <c r="K5" s="72"/>
      <c r="L5" s="74">
        <f t="shared" ref="L5:AL5" si="0">SUM(L4:L4)</f>
        <v>5500</v>
      </c>
      <c r="M5" s="74">
        <f t="shared" si="0"/>
        <v>279.28</v>
      </c>
      <c r="N5" s="74">
        <f t="shared" si="0"/>
        <v>74.82</v>
      </c>
      <c r="O5" s="74">
        <f t="shared" si="0"/>
        <v>17.46</v>
      </c>
      <c r="P5" s="74">
        <f t="shared" si="0"/>
        <v>90</v>
      </c>
      <c r="Q5" s="74">
        <f t="shared" si="0"/>
        <v>461.56</v>
      </c>
      <c r="R5" s="74">
        <f t="shared" si="0"/>
        <v>0</v>
      </c>
      <c r="S5" s="74">
        <f t="shared" si="0"/>
        <v>66000</v>
      </c>
      <c r="T5" s="74">
        <f t="shared" si="0"/>
        <v>60000</v>
      </c>
      <c r="U5" s="74">
        <f t="shared" si="0"/>
        <v>5933.76</v>
      </c>
      <c r="V5" s="74">
        <f t="shared" si="0"/>
        <v>0</v>
      </c>
      <c r="W5" s="74">
        <f t="shared" si="0"/>
        <v>0</v>
      </c>
      <c r="X5" s="74">
        <f t="shared" si="0"/>
        <v>0</v>
      </c>
      <c r="Y5" s="74">
        <f t="shared" si="0"/>
        <v>0</v>
      </c>
      <c r="Z5" s="74">
        <f t="shared" si="0"/>
        <v>0</v>
      </c>
      <c r="AA5" s="74">
        <f t="shared" si="0"/>
        <v>0</v>
      </c>
      <c r="AB5" s="74">
        <f t="shared" si="0"/>
        <v>0</v>
      </c>
      <c r="AC5" s="74">
        <f t="shared" si="0"/>
        <v>0</v>
      </c>
      <c r="AD5" s="74">
        <f t="shared" si="0"/>
        <v>66.24</v>
      </c>
      <c r="AE5" s="74">
        <f t="shared" si="0"/>
        <v>1.99</v>
      </c>
      <c r="AF5" s="74">
        <f t="shared" si="0"/>
        <v>0.83</v>
      </c>
      <c r="AG5" s="74">
        <f t="shared" si="0"/>
        <v>1.16</v>
      </c>
      <c r="AH5" s="74">
        <f t="shared" si="0"/>
        <v>5037.28</v>
      </c>
      <c r="AI5" s="105">
        <f t="shared" si="0"/>
        <v>0</v>
      </c>
      <c r="AJ5" s="74">
        <f t="shared" si="0"/>
        <v>5037.28</v>
      </c>
      <c r="AK5" s="74">
        <f t="shared" si="0"/>
        <v>0</v>
      </c>
      <c r="AL5" s="74">
        <f t="shared" si="0"/>
        <v>5038.44</v>
      </c>
      <c r="AM5" s="106"/>
      <c r="AN5" s="106"/>
      <c r="AO5" s="106"/>
      <c r="AP5" s="106"/>
      <c r="AQ5" s="106"/>
      <c r="AR5" s="45"/>
      <c r="AS5" s="45"/>
      <c r="AT5" s="112"/>
    </row>
    <row r="8" spans="30:30">
      <c r="AD8" s="96"/>
    </row>
    <row r="9" ht="18.75" customHeight="1" spans="2:30">
      <c r="B9" s="47" t="s">
        <v>106</v>
      </c>
      <c r="C9" s="47" t="s">
        <v>128</v>
      </c>
      <c r="D9" s="47" t="s">
        <v>54</v>
      </c>
      <c r="E9" s="47" t="s">
        <v>55</v>
      </c>
      <c r="AD9" s="10"/>
    </row>
    <row r="10" ht="18.75" customHeight="1" spans="2:5">
      <c r="B10" s="48">
        <f>AJ5</f>
        <v>5037.28</v>
      </c>
      <c r="C10" s="48">
        <f>AG5</f>
        <v>1.16</v>
      </c>
      <c r="D10" s="48">
        <f>AK5</f>
        <v>0</v>
      </c>
      <c r="E10" s="48">
        <f>B10+C10+D10</f>
        <v>5038.44</v>
      </c>
    </row>
    <row r="11" spans="2:5">
      <c r="B11" s="49"/>
      <c r="C11" s="49"/>
      <c r="D11" s="49"/>
      <c r="E11" s="49"/>
    </row>
    <row r="12" s="14" customFormat="1" spans="1:35">
      <c r="A12" s="50" t="s">
        <v>129</v>
      </c>
      <c r="B12" s="51" t="s">
        <v>130</v>
      </c>
      <c r="C12" s="52"/>
      <c r="D12" s="52"/>
      <c r="E12" s="52"/>
      <c r="G12" s="53"/>
      <c r="J12" s="75"/>
      <c r="M12" s="76"/>
      <c r="AI12" s="107"/>
    </row>
    <row r="13" s="14" customFormat="1" spans="1:35">
      <c r="A13" s="54"/>
      <c r="B13" s="55" t="s">
        <v>131</v>
      </c>
      <c r="C13" s="52"/>
      <c r="D13" s="52"/>
      <c r="E13" s="52"/>
      <c r="G13" s="53"/>
      <c r="J13" s="75"/>
      <c r="M13" s="76"/>
      <c r="AI13" s="107"/>
    </row>
    <row r="14" s="14" customFormat="1" spans="1:35">
      <c r="A14" s="51"/>
      <c r="B14" s="55" t="s">
        <v>132</v>
      </c>
      <c r="C14" s="56"/>
      <c r="D14" s="56"/>
      <c r="E14" s="56"/>
      <c r="F14" s="56"/>
      <c r="G14" s="56"/>
      <c r="H14" s="56"/>
      <c r="I14" s="56"/>
      <c r="J14" s="77"/>
      <c r="K14" s="56"/>
      <c r="L14" s="56"/>
      <c r="M14" s="78"/>
      <c r="N14" s="56"/>
      <c r="O14" s="56"/>
      <c r="P14" s="56"/>
      <c r="AI14" s="107"/>
    </row>
    <row r="15" s="14" customFormat="1" customHeight="1" spans="1:35">
      <c r="A15" s="55"/>
      <c r="B15" s="55" t="s">
        <v>133</v>
      </c>
      <c r="C15" s="57"/>
      <c r="D15" s="57"/>
      <c r="E15" s="57"/>
      <c r="F15" s="57"/>
      <c r="G15" s="57"/>
      <c r="H15" s="57"/>
      <c r="I15" s="79"/>
      <c r="J15" s="80"/>
      <c r="K15" s="79"/>
      <c r="L15" s="79"/>
      <c r="M15" s="81"/>
      <c r="N15" s="79"/>
      <c r="O15" s="79"/>
      <c r="P15" s="79"/>
      <c r="AI15" s="107"/>
    </row>
    <row r="16" s="14" customFormat="1" customHeight="1" spans="1:35">
      <c r="A16" s="55"/>
      <c r="B16" s="55" t="s">
        <v>134</v>
      </c>
      <c r="C16" s="57"/>
      <c r="D16" s="57"/>
      <c r="E16" s="57"/>
      <c r="F16" s="57"/>
      <c r="G16" s="57"/>
      <c r="H16" s="57"/>
      <c r="I16" s="57"/>
      <c r="J16" s="82"/>
      <c r="K16" s="57"/>
      <c r="L16" s="79"/>
      <c r="M16" s="81"/>
      <c r="N16" s="79"/>
      <c r="O16" s="79"/>
      <c r="P16" s="79"/>
      <c r="AI16" s="107"/>
    </row>
    <row r="17" s="14" customFormat="1" customHeight="1" spans="1:35">
      <c r="A17" s="55"/>
      <c r="B17" s="55" t="s">
        <v>135</v>
      </c>
      <c r="C17" s="57"/>
      <c r="D17" s="57"/>
      <c r="E17" s="57"/>
      <c r="F17" s="57"/>
      <c r="G17" s="57"/>
      <c r="H17" s="57"/>
      <c r="I17" s="79"/>
      <c r="J17" s="80"/>
      <c r="K17" s="79"/>
      <c r="L17" s="79"/>
      <c r="M17" s="81"/>
      <c r="N17" s="79"/>
      <c r="O17" s="79"/>
      <c r="P17" s="79"/>
      <c r="AI17" s="107"/>
    </row>
    <row r="19" ht="11.25" customHeight="1" spans="2:2">
      <c r="B19" s="58" t="s">
        <v>136</v>
      </c>
    </row>
    <row r="20" spans="2:2">
      <c r="B20" s="59" t="s">
        <v>137</v>
      </c>
    </row>
    <row r="21" spans="2:2">
      <c r="B21" s="59" t="s">
        <v>138</v>
      </c>
    </row>
  </sheetData>
  <autoFilter ref="A3:AT5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17">
    <cfRule type="duplicateValues" dxfId="2" priority="2" stopIfTrue="1"/>
  </conditionalFormatting>
  <conditionalFormatting sqref="B12:B16">
    <cfRule type="duplicateValues" dxfId="2" priority="3" stopIfTrue="1"/>
  </conditionalFormatting>
  <conditionalFormatting sqref="B20:B21">
    <cfRule type="duplicateValues" dxfId="2" priority="1" stopIfTrue="1"/>
  </conditionalFormatting>
  <conditionalFormatting sqref="C9:C11">
    <cfRule type="duplicateValues" dxfId="2" priority="4" stopIfTrue="1"/>
    <cfRule type="expression" dxfId="3" priority="5" stopIfTrue="1">
      <formula>AND(COUNTIF($B$5:$B$65441,C9)+COUNTIF($B$1:$B$3,C9)&gt;1,NOT(ISBLANK(C9)))</formula>
    </cfRule>
    <cfRule type="expression" dxfId="3" priority="6" stopIfTrue="1">
      <formula>AND(COUNTIF($B$16:$B$65392,C9)+COUNTIF($B$1:$B$15,C9)&gt;1,NOT(ISBLANK(C9)))</formula>
    </cfRule>
    <cfRule type="expression" dxfId="3" priority="7" stopIfTrue="1">
      <formula>AND(COUNTIF($B$5:$B$65430,C9)+COUNTIF($B$1:$B$3,C9)&gt;1,NOT(ISBLANK(C9)))</formula>
    </cfRule>
  </conditionalFormatting>
  <pageMargins left="0.235416666666667" right="0.235416666666667" top="0.747916666666667" bottom="0.747916666666667" header="0.313888888888889" footer="0.313888888888889"/>
  <pageSetup paperSize="9" scale="56" fitToWidth="2" orientation="landscape"/>
  <headerFooter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E44"/>
  <sheetViews>
    <sheetView workbookViewId="0">
      <selection activeCell="D4" sqref="D4"/>
    </sheetView>
  </sheetViews>
  <sheetFormatPr defaultColWidth="9" defaultRowHeight="13.5" outlineLevelCol="4"/>
  <cols>
    <col min="3" max="3" width="32" customWidth="1"/>
    <col min="4" max="4" width="13.75" customWidth="1"/>
    <col min="5" max="5" width="16.125" customWidth="1"/>
  </cols>
  <sheetData>
    <row r="1" ht="57" customHeight="1" spans="2:5">
      <c r="B1" s="1" t="s">
        <v>140</v>
      </c>
      <c r="C1" s="1"/>
      <c r="D1" s="1"/>
      <c r="E1" s="1"/>
    </row>
    <row r="2" ht="21" spans="2:2">
      <c r="B2" s="2"/>
    </row>
    <row r="3" ht="27.75" customHeight="1" spans="2:5">
      <c r="B3" s="3" t="s">
        <v>141</v>
      </c>
      <c r="C3" s="4" t="s">
        <v>142</v>
      </c>
      <c r="D3" s="4" t="s">
        <v>143</v>
      </c>
      <c r="E3" s="4" t="s">
        <v>144</v>
      </c>
    </row>
    <row r="4" ht="29.25" customHeight="1" spans="2:5">
      <c r="B4" s="5">
        <v>1</v>
      </c>
      <c r="C4" s="6" t="s">
        <v>145</v>
      </c>
      <c r="D4" s="7">
        <v>0.03</v>
      </c>
      <c r="E4" s="8">
        <v>0</v>
      </c>
    </row>
    <row r="5" ht="29.25" customHeight="1" spans="2:5">
      <c r="B5" s="5">
        <v>2</v>
      </c>
      <c r="C5" s="6" t="s">
        <v>146</v>
      </c>
      <c r="D5" s="7">
        <v>0.1</v>
      </c>
      <c r="E5" s="8">
        <v>2520</v>
      </c>
    </row>
    <row r="6" ht="29.25" customHeight="1" spans="2:5">
      <c r="B6" s="5">
        <v>3</v>
      </c>
      <c r="C6" s="6" t="s">
        <v>147</v>
      </c>
      <c r="D6" s="7">
        <v>0.2</v>
      </c>
      <c r="E6" s="8">
        <v>16920</v>
      </c>
    </row>
    <row r="7" ht="29.25" customHeight="1" spans="2:5">
      <c r="B7" s="5">
        <v>4</v>
      </c>
      <c r="C7" s="6" t="s">
        <v>148</v>
      </c>
      <c r="D7" s="7">
        <v>0.25</v>
      </c>
      <c r="E7" s="8">
        <v>31920</v>
      </c>
    </row>
    <row r="8" ht="29.25" customHeight="1" spans="2:5">
      <c r="B8" s="5">
        <v>5</v>
      </c>
      <c r="C8" s="6" t="s">
        <v>149</v>
      </c>
      <c r="D8" s="7">
        <v>0.3</v>
      </c>
      <c r="E8" s="8">
        <v>52920</v>
      </c>
    </row>
    <row r="9" ht="29.25" customHeight="1" spans="2:5">
      <c r="B9" s="5">
        <v>6</v>
      </c>
      <c r="C9" s="6" t="s">
        <v>150</v>
      </c>
      <c r="D9" s="7">
        <v>0.35</v>
      </c>
      <c r="E9" s="8">
        <v>85920</v>
      </c>
    </row>
    <row r="10" ht="29.25" customHeight="1" spans="2:5">
      <c r="B10" s="5">
        <v>7</v>
      </c>
      <c r="C10" s="6" t="s">
        <v>151</v>
      </c>
      <c r="D10" s="7">
        <v>0.45</v>
      </c>
      <c r="E10" s="8">
        <v>181920</v>
      </c>
    </row>
    <row r="13" ht="57" customHeight="1" spans="2:5">
      <c r="B13" s="1" t="s">
        <v>152</v>
      </c>
      <c r="C13" s="1"/>
      <c r="D13" s="1"/>
      <c r="E13" s="1"/>
    </row>
    <row r="14" ht="21" spans="2:2">
      <c r="B14" s="2"/>
    </row>
    <row r="15" ht="27.75" customHeight="1" spans="2:5">
      <c r="B15" s="3" t="s">
        <v>141</v>
      </c>
      <c r="C15" s="4" t="s">
        <v>153</v>
      </c>
      <c r="D15" s="4" t="s">
        <v>143</v>
      </c>
      <c r="E15" s="4" t="s">
        <v>144</v>
      </c>
    </row>
    <row r="16" ht="29.25" customHeight="1" spans="2:5">
      <c r="B16" s="5">
        <v>1</v>
      </c>
      <c r="C16" s="6" t="s">
        <v>154</v>
      </c>
      <c r="D16" s="7">
        <v>0.2</v>
      </c>
      <c r="E16" s="8">
        <v>0</v>
      </c>
    </row>
    <row r="17" ht="29.25" customHeight="1" spans="2:5">
      <c r="B17" s="5">
        <v>2</v>
      </c>
      <c r="C17" s="6" t="s">
        <v>155</v>
      </c>
      <c r="D17" s="7">
        <v>0.3</v>
      </c>
      <c r="E17" s="8">
        <v>2000</v>
      </c>
    </row>
    <row r="18" ht="29.25" customHeight="1" spans="2:5">
      <c r="B18" s="5">
        <v>3</v>
      </c>
      <c r="C18" s="6" t="s">
        <v>156</v>
      </c>
      <c r="D18" s="7">
        <v>0.4</v>
      </c>
      <c r="E18" s="8">
        <v>7000</v>
      </c>
    </row>
    <row r="21" ht="47.25" customHeight="1" spans="2:5">
      <c r="B21" s="1" t="s">
        <v>157</v>
      </c>
      <c r="C21" s="1"/>
      <c r="D21" s="1"/>
      <c r="E21" s="1"/>
    </row>
    <row r="22" ht="21" spans="2:2">
      <c r="B22" s="2"/>
    </row>
    <row r="23" ht="27.75" customHeight="1" spans="2:5">
      <c r="B23" s="3" t="s">
        <v>141</v>
      </c>
      <c r="C23" s="4" t="s">
        <v>158</v>
      </c>
      <c r="D23" s="4" t="s">
        <v>143</v>
      </c>
      <c r="E23" s="4" t="s">
        <v>144</v>
      </c>
    </row>
    <row r="24" ht="29.25" customHeight="1" spans="2:5">
      <c r="B24" s="5">
        <v>1</v>
      </c>
      <c r="C24" s="6" t="s">
        <v>159</v>
      </c>
      <c r="D24" s="7">
        <v>0.03</v>
      </c>
      <c r="E24" s="8">
        <v>0</v>
      </c>
    </row>
    <row r="25" ht="29.25" customHeight="1" spans="2:5">
      <c r="B25" s="5">
        <v>2</v>
      </c>
      <c r="C25" s="6" t="s">
        <v>160</v>
      </c>
      <c r="D25" s="7">
        <v>0.1</v>
      </c>
      <c r="E25" s="8">
        <v>210</v>
      </c>
    </row>
    <row r="26" ht="29.25" customHeight="1" spans="2:5">
      <c r="B26" s="5">
        <v>3</v>
      </c>
      <c r="C26" s="6" t="s">
        <v>161</v>
      </c>
      <c r="D26" s="7">
        <v>0.2</v>
      </c>
      <c r="E26" s="8">
        <v>1410</v>
      </c>
    </row>
    <row r="27" ht="29.25" customHeight="1" spans="2:5">
      <c r="B27" s="5">
        <v>4</v>
      </c>
      <c r="C27" s="6" t="s">
        <v>162</v>
      </c>
      <c r="D27" s="7">
        <v>0.25</v>
      </c>
      <c r="E27" s="8">
        <v>2660</v>
      </c>
    </row>
    <row r="28" ht="29.25" customHeight="1" spans="2:5">
      <c r="B28" s="5">
        <v>5</v>
      </c>
      <c r="C28" s="6" t="s">
        <v>163</v>
      </c>
      <c r="D28" s="7">
        <v>0.3</v>
      </c>
      <c r="E28" s="8">
        <v>4410</v>
      </c>
    </row>
    <row r="29" ht="29.25" customHeight="1" spans="2:5">
      <c r="B29" s="5">
        <v>6</v>
      </c>
      <c r="C29" s="6" t="s">
        <v>164</v>
      </c>
      <c r="D29" s="7">
        <v>0.35</v>
      </c>
      <c r="E29" s="8">
        <v>7160</v>
      </c>
    </row>
    <row r="30" ht="29.25" customHeight="1" spans="2:5">
      <c r="B30" s="5">
        <v>7</v>
      </c>
      <c r="C30" s="6" t="s">
        <v>165</v>
      </c>
      <c r="D30" s="7">
        <v>0.45</v>
      </c>
      <c r="E30" s="8">
        <v>15160</v>
      </c>
    </row>
    <row r="35" ht="57" customHeight="1" spans="2:5">
      <c r="B35" s="9" t="s">
        <v>166</v>
      </c>
      <c r="C35" s="9"/>
      <c r="D35" s="9"/>
      <c r="E35" s="9"/>
    </row>
    <row r="36" ht="14.25"/>
    <row r="37" ht="21.75" customHeight="1" spans="2:5">
      <c r="B37" s="3" t="s">
        <v>141</v>
      </c>
      <c r="C37" s="4" t="s">
        <v>167</v>
      </c>
      <c r="D37" s="4" t="s">
        <v>168</v>
      </c>
      <c r="E37" s="4" t="s">
        <v>144</v>
      </c>
    </row>
    <row r="38" ht="21.75" customHeight="1" spans="2:5">
      <c r="B38" s="5">
        <v>1</v>
      </c>
      <c r="C38" s="6" t="s">
        <v>159</v>
      </c>
      <c r="D38" s="7">
        <v>0.03</v>
      </c>
      <c r="E38" s="8">
        <v>0</v>
      </c>
    </row>
    <row r="39" ht="21.75" customHeight="1" spans="2:5">
      <c r="B39" s="5">
        <v>2</v>
      </c>
      <c r="C39" s="6" t="s">
        <v>160</v>
      </c>
      <c r="D39" s="7">
        <v>0.1</v>
      </c>
      <c r="E39" s="8">
        <v>210</v>
      </c>
    </row>
    <row r="40" ht="21.75" customHeight="1" spans="2:5">
      <c r="B40" s="5">
        <v>3</v>
      </c>
      <c r="C40" s="6" t="s">
        <v>161</v>
      </c>
      <c r="D40" s="7">
        <v>0.2</v>
      </c>
      <c r="E40" s="8">
        <v>1410</v>
      </c>
    </row>
    <row r="41" ht="21.75" customHeight="1" spans="2:5">
      <c r="B41" s="5">
        <v>4</v>
      </c>
      <c r="C41" s="6" t="s">
        <v>162</v>
      </c>
      <c r="D41" s="7">
        <v>0.25</v>
      </c>
      <c r="E41" s="8">
        <v>2660</v>
      </c>
    </row>
    <row r="42" ht="21.75" customHeight="1" spans="2:5">
      <c r="B42" s="5">
        <v>5</v>
      </c>
      <c r="C42" s="6" t="s">
        <v>163</v>
      </c>
      <c r="D42" s="7">
        <v>0.3</v>
      </c>
      <c r="E42" s="8">
        <v>4410</v>
      </c>
    </row>
    <row r="43" ht="21.75" customHeight="1" spans="2:5">
      <c r="B43" s="5">
        <v>6</v>
      </c>
      <c r="C43" s="6" t="s">
        <v>164</v>
      </c>
      <c r="D43" s="7">
        <v>0.35</v>
      </c>
      <c r="E43" s="8">
        <v>7160</v>
      </c>
    </row>
    <row r="44" ht="21.75" customHeight="1" spans="2:5">
      <c r="B44" s="5">
        <v>7</v>
      </c>
      <c r="C44" s="6" t="s">
        <v>165</v>
      </c>
      <c r="D44" s="7">
        <v>0.45</v>
      </c>
      <c r="E44" s="8">
        <v>15160</v>
      </c>
    </row>
  </sheetData>
  <mergeCells count="4">
    <mergeCell ref="B1:E1"/>
    <mergeCell ref="B13:E13"/>
    <mergeCell ref="B21:E21"/>
    <mergeCell ref="B35:E35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C16"/>
  <sheetViews>
    <sheetView workbookViewId="0">
      <selection activeCell="G11" sqref="G11"/>
    </sheetView>
  </sheetViews>
  <sheetFormatPr defaultColWidth="9" defaultRowHeight="13.5"/>
  <cols>
    <col min="1" max="1" width="5.875" style="119" customWidth="1"/>
    <col min="2" max="2" width="9.625" style="119" customWidth="1"/>
    <col min="3" max="3" width="8" style="119" customWidth="1"/>
    <col min="4" max="4" width="7.375" style="119" customWidth="1"/>
    <col min="5" max="5" width="8" style="119" customWidth="1"/>
    <col min="6" max="6" width="20.5" style="119" customWidth="1"/>
    <col min="7" max="8" width="9.75" style="119" customWidth="1"/>
    <col min="9" max="48" width="10.75" style="118" customWidth="1"/>
    <col min="49" max="49" width="8.75" style="118" customWidth="1"/>
    <col min="50" max="50" width="10.75" style="118" customWidth="1"/>
    <col min="51" max="51" width="26.625" style="119" customWidth="1"/>
    <col min="52" max="52" width="9.375" style="119" customWidth="1"/>
    <col min="53" max="53" width="9" style="118"/>
    <col min="54" max="54" width="16.125" style="118" customWidth="1"/>
    <col min="55" max="16384" width="9" style="118"/>
  </cols>
  <sheetData>
    <row r="1" s="115" customFormat="1" ht="18.95" customHeight="1" spans="1:52">
      <c r="A1" s="120" t="s">
        <v>19</v>
      </c>
      <c r="B1" s="120" t="s">
        <v>36</v>
      </c>
      <c r="C1" s="120" t="s">
        <v>37</v>
      </c>
      <c r="D1" s="120" t="s">
        <v>38</v>
      </c>
      <c r="E1" s="120" t="s">
        <v>39</v>
      </c>
      <c r="F1" s="120" t="s">
        <v>40</v>
      </c>
      <c r="G1" s="120" t="s">
        <v>41</v>
      </c>
      <c r="H1" s="120" t="s">
        <v>42</v>
      </c>
      <c r="I1" s="133" t="s">
        <v>43</v>
      </c>
      <c r="J1" s="133"/>
      <c r="K1" s="133"/>
      <c r="L1" s="133"/>
      <c r="M1" s="133"/>
      <c r="N1" s="133" t="s">
        <v>44</v>
      </c>
      <c r="O1" s="133"/>
      <c r="P1" s="133"/>
      <c r="Q1" s="133"/>
      <c r="R1" s="133"/>
      <c r="S1" s="133" t="s">
        <v>45</v>
      </c>
      <c r="T1" s="133"/>
      <c r="U1" s="133"/>
      <c r="V1" s="133"/>
      <c r="W1" s="133"/>
      <c r="X1" s="133" t="s">
        <v>46</v>
      </c>
      <c r="Y1" s="133"/>
      <c r="Z1" s="133"/>
      <c r="AA1" s="133" t="s">
        <v>47</v>
      </c>
      <c r="AB1" s="133"/>
      <c r="AC1" s="133"/>
      <c r="AD1" s="133" t="s">
        <v>48</v>
      </c>
      <c r="AE1" s="143"/>
      <c r="AF1" s="133"/>
      <c r="AG1" s="143"/>
      <c r="AH1" s="133"/>
      <c r="AI1" s="133" t="s">
        <v>49</v>
      </c>
      <c r="AJ1" s="133"/>
      <c r="AK1" s="133"/>
      <c r="AL1" s="133"/>
      <c r="AM1" s="133"/>
      <c r="AN1" s="133" t="s">
        <v>50</v>
      </c>
      <c r="AO1" s="133"/>
      <c r="AP1" s="133" t="s">
        <v>51</v>
      </c>
      <c r="AQ1" s="133"/>
      <c r="AR1" s="133"/>
      <c r="AS1" s="133"/>
      <c r="AT1" s="133"/>
      <c r="AU1" s="133" t="s">
        <v>52</v>
      </c>
      <c r="AV1" s="133" t="s">
        <v>53</v>
      </c>
      <c r="AW1" s="133" t="s">
        <v>54</v>
      </c>
      <c r="AX1" s="133" t="s">
        <v>55</v>
      </c>
      <c r="AY1" s="120" t="s">
        <v>24</v>
      </c>
      <c r="AZ1" s="146"/>
    </row>
    <row r="2" s="115" customFormat="1" ht="18.95" customHeight="1" spans="1:52">
      <c r="A2" s="121"/>
      <c r="B2" s="121"/>
      <c r="C2" s="120"/>
      <c r="D2" s="120"/>
      <c r="E2" s="120"/>
      <c r="F2" s="120"/>
      <c r="G2" s="120"/>
      <c r="H2" s="120"/>
      <c r="I2" s="133" t="s">
        <v>56</v>
      </c>
      <c r="J2" s="134" t="s">
        <v>57</v>
      </c>
      <c r="K2" s="133" t="s">
        <v>58</v>
      </c>
      <c r="L2" s="134" t="s">
        <v>59</v>
      </c>
      <c r="M2" s="133" t="s">
        <v>60</v>
      </c>
      <c r="N2" s="133" t="s">
        <v>56</v>
      </c>
      <c r="O2" s="134" t="s">
        <v>57</v>
      </c>
      <c r="P2" s="133" t="s">
        <v>58</v>
      </c>
      <c r="Q2" s="134" t="s">
        <v>59</v>
      </c>
      <c r="R2" s="133" t="s">
        <v>60</v>
      </c>
      <c r="S2" s="133" t="s">
        <v>56</v>
      </c>
      <c r="T2" s="134" t="s">
        <v>57</v>
      </c>
      <c r="U2" s="133" t="s">
        <v>58</v>
      </c>
      <c r="V2" s="134" t="s">
        <v>59</v>
      </c>
      <c r="W2" s="133" t="s">
        <v>60</v>
      </c>
      <c r="X2" s="133" t="s">
        <v>56</v>
      </c>
      <c r="Y2" s="134" t="s">
        <v>61</v>
      </c>
      <c r="Z2" s="133" t="s">
        <v>23</v>
      </c>
      <c r="AA2" s="133" t="s">
        <v>56</v>
      </c>
      <c r="AB2" s="134" t="s">
        <v>61</v>
      </c>
      <c r="AC2" s="133" t="s">
        <v>23</v>
      </c>
      <c r="AD2" s="133" t="s">
        <v>56</v>
      </c>
      <c r="AE2" s="134" t="s">
        <v>57</v>
      </c>
      <c r="AF2" s="133" t="s">
        <v>58</v>
      </c>
      <c r="AG2" s="134" t="s">
        <v>59</v>
      </c>
      <c r="AH2" s="133" t="s">
        <v>60</v>
      </c>
      <c r="AI2" s="133" t="s">
        <v>56</v>
      </c>
      <c r="AJ2" s="133" t="s">
        <v>57</v>
      </c>
      <c r="AK2" s="133" t="s">
        <v>58</v>
      </c>
      <c r="AL2" s="133" t="s">
        <v>59</v>
      </c>
      <c r="AM2" s="133" t="s">
        <v>60</v>
      </c>
      <c r="AN2" s="133" t="s">
        <v>62</v>
      </c>
      <c r="AO2" s="133" t="s">
        <v>63</v>
      </c>
      <c r="AP2" s="133" t="s">
        <v>64</v>
      </c>
      <c r="AQ2" s="133" t="s">
        <v>65</v>
      </c>
      <c r="AR2" s="133" t="s">
        <v>66</v>
      </c>
      <c r="AS2" s="133" t="s">
        <v>67</v>
      </c>
      <c r="AT2" s="133" t="s">
        <v>31</v>
      </c>
      <c r="AU2" s="133"/>
      <c r="AV2" s="133"/>
      <c r="AW2" s="133"/>
      <c r="AX2" s="133"/>
      <c r="AY2" s="120"/>
      <c r="AZ2" s="146"/>
    </row>
    <row r="3" s="115" customFormat="1" ht="18.95" customHeight="1" spans="1:55">
      <c r="A3" s="122">
        <v>1</v>
      </c>
      <c r="B3" s="122" t="s">
        <v>68</v>
      </c>
      <c r="C3" s="122" t="s">
        <v>69</v>
      </c>
      <c r="D3" s="123"/>
      <c r="E3" s="124" t="s">
        <v>70</v>
      </c>
      <c r="F3" s="125" t="s">
        <v>71</v>
      </c>
      <c r="G3" s="122">
        <v>202101</v>
      </c>
      <c r="H3" s="126">
        <v>202105</v>
      </c>
      <c r="I3" s="135">
        <v>3491</v>
      </c>
      <c r="J3" s="136">
        <v>0.16</v>
      </c>
      <c r="K3" s="135">
        <f t="shared" ref="K3:K9" si="0">ROUND(I3*J3,2)</f>
        <v>558.56</v>
      </c>
      <c r="L3" s="136">
        <v>0.08</v>
      </c>
      <c r="M3" s="135">
        <f t="shared" ref="M3:M9" si="1">ROUND(I3*L3,2)</f>
        <v>279.28</v>
      </c>
      <c r="N3" s="135">
        <v>3491</v>
      </c>
      <c r="O3" s="136">
        <v>0.085</v>
      </c>
      <c r="P3" s="137">
        <f>ROUND(N3*O3,2)</f>
        <v>296.74</v>
      </c>
      <c r="Q3" s="136">
        <v>0.02</v>
      </c>
      <c r="R3" s="135">
        <f>ROUND(N3*Q3,2)</f>
        <v>69.82</v>
      </c>
      <c r="S3" s="135">
        <v>3491</v>
      </c>
      <c r="T3" s="136">
        <v>0.005</v>
      </c>
      <c r="U3" s="135">
        <f t="shared" ref="U3:U9" si="2">ROUND(S3*T3,2)</f>
        <v>17.46</v>
      </c>
      <c r="V3" s="136">
        <v>0.005</v>
      </c>
      <c r="W3" s="135">
        <f t="shared" ref="W3:W9" si="3">ROUND(S3*V3,2)</f>
        <v>17.46</v>
      </c>
      <c r="X3" s="135"/>
      <c r="Y3" s="136"/>
      <c r="Z3" s="135"/>
      <c r="AA3" s="135">
        <v>3491</v>
      </c>
      <c r="AB3" s="144">
        <v>0.006</v>
      </c>
      <c r="AC3" s="135">
        <f t="shared" ref="AC3:AC9" si="4">ROUND(AA3*AB3,2)</f>
        <v>20.95</v>
      </c>
      <c r="AD3" s="135" t="s">
        <v>72</v>
      </c>
      <c r="AE3" s="136">
        <v>0.05</v>
      </c>
      <c r="AF3" s="135">
        <f t="shared" ref="AF3:AF8" si="5">ROUND(AD3*AE3,2)</f>
        <v>90</v>
      </c>
      <c r="AG3" s="136">
        <v>0.05</v>
      </c>
      <c r="AH3" s="135">
        <f t="shared" ref="AH3:AH8" si="6">ROUND(AD3*AG3,2)</f>
        <v>90</v>
      </c>
      <c r="AI3" s="135"/>
      <c r="AJ3" s="135"/>
      <c r="AK3" s="135"/>
      <c r="AL3" s="135"/>
      <c r="AM3" s="135"/>
      <c r="AN3" s="135">
        <f t="shared" ref="AN3:AN8" si="7">3491*0.015</f>
        <v>52.365</v>
      </c>
      <c r="AO3" s="135">
        <v>5</v>
      </c>
      <c r="AP3" s="137">
        <f t="shared" ref="AP3:AP9" si="8">ROUND(SUM(K3,P3,U3,Z3,AC3,AK3,AN3),2)</f>
        <v>946.08</v>
      </c>
      <c r="AQ3" s="137">
        <f t="shared" ref="AQ3:AQ9" si="9">ROUND(SUM(M3,R3,W3,AM3,AO3),2)</f>
        <v>371.56</v>
      </c>
      <c r="AR3" s="137">
        <f t="shared" ref="AR3:AR9" si="10">AF3</f>
        <v>90</v>
      </c>
      <c r="AS3" s="137">
        <f t="shared" ref="AS3:AS9" si="11">AH3</f>
        <v>90</v>
      </c>
      <c r="AT3" s="137">
        <f t="shared" ref="AT3:AT9" si="12">ROUND(AP3+AQ3+AR3+AS3,2)</f>
        <v>1497.64</v>
      </c>
      <c r="AU3" s="137">
        <f t="shared" ref="AU3:AU9" si="13">ROUND(AP3+AQ3,2)</f>
        <v>1317.64</v>
      </c>
      <c r="AV3" s="137">
        <f t="shared" ref="AV3:AV9" si="14">ROUND(AS3+AR3,2)</f>
        <v>180</v>
      </c>
      <c r="AW3" s="137">
        <v>80</v>
      </c>
      <c r="AX3" s="137">
        <f t="shared" ref="AX3:AX9" si="15">ROUND(SUM(AU3:AW3),2)</f>
        <v>1577.64</v>
      </c>
      <c r="AY3" s="123"/>
      <c r="AZ3" s="146"/>
      <c r="BA3" s="147"/>
      <c r="BB3" s="115" t="s">
        <v>73</v>
      </c>
      <c r="BC3" s="147"/>
    </row>
    <row r="4" s="115" customFormat="1" ht="18.95" customHeight="1" spans="1:55">
      <c r="A4" s="122"/>
      <c r="B4" s="122" t="s">
        <v>68</v>
      </c>
      <c r="C4" s="122" t="s">
        <v>69</v>
      </c>
      <c r="D4" s="123"/>
      <c r="E4" s="124" t="s">
        <v>70</v>
      </c>
      <c r="F4" s="125" t="s">
        <v>71</v>
      </c>
      <c r="G4" s="122">
        <v>202101</v>
      </c>
      <c r="H4" s="126">
        <v>202106</v>
      </c>
      <c r="I4" s="135">
        <v>3491</v>
      </c>
      <c r="J4" s="136">
        <v>0.16</v>
      </c>
      <c r="K4" s="135">
        <f t="shared" si="0"/>
        <v>558.56</v>
      </c>
      <c r="L4" s="136">
        <v>0.08</v>
      </c>
      <c r="M4" s="135">
        <f t="shared" si="1"/>
        <v>279.28</v>
      </c>
      <c r="N4" s="135">
        <v>3491</v>
      </c>
      <c r="O4" s="136">
        <v>0.085</v>
      </c>
      <c r="P4" s="137">
        <f>ROUND(N4*O4,2)</f>
        <v>296.74</v>
      </c>
      <c r="Q4" s="136">
        <v>0.02</v>
      </c>
      <c r="R4" s="135">
        <f>ROUND(N4*Q4,2)</f>
        <v>69.82</v>
      </c>
      <c r="S4" s="135">
        <v>3491</v>
      </c>
      <c r="T4" s="136">
        <v>0.005</v>
      </c>
      <c r="U4" s="135">
        <f t="shared" si="2"/>
        <v>17.46</v>
      </c>
      <c r="V4" s="136">
        <v>0.005</v>
      </c>
      <c r="W4" s="135">
        <f t="shared" si="3"/>
        <v>17.46</v>
      </c>
      <c r="X4" s="135"/>
      <c r="Y4" s="136"/>
      <c r="Z4" s="135"/>
      <c r="AA4" s="135">
        <v>3491</v>
      </c>
      <c r="AB4" s="144">
        <v>0.006</v>
      </c>
      <c r="AC4" s="135">
        <f t="shared" si="4"/>
        <v>20.95</v>
      </c>
      <c r="AD4" s="135" t="s">
        <v>72</v>
      </c>
      <c r="AE4" s="136">
        <v>0.05</v>
      </c>
      <c r="AF4" s="135">
        <f t="shared" si="5"/>
        <v>90</v>
      </c>
      <c r="AG4" s="136">
        <v>0.05</v>
      </c>
      <c r="AH4" s="135">
        <f t="shared" si="6"/>
        <v>90</v>
      </c>
      <c r="AI4" s="135"/>
      <c r="AJ4" s="135"/>
      <c r="AK4" s="135"/>
      <c r="AL4" s="135"/>
      <c r="AM4" s="135"/>
      <c r="AN4" s="135">
        <f t="shared" si="7"/>
        <v>52.365</v>
      </c>
      <c r="AO4" s="135">
        <v>5</v>
      </c>
      <c r="AP4" s="137">
        <f t="shared" si="8"/>
        <v>946.08</v>
      </c>
      <c r="AQ4" s="137">
        <f t="shared" si="9"/>
        <v>371.56</v>
      </c>
      <c r="AR4" s="137">
        <f t="shared" si="10"/>
        <v>90</v>
      </c>
      <c r="AS4" s="137">
        <f t="shared" si="11"/>
        <v>90</v>
      </c>
      <c r="AT4" s="137">
        <f t="shared" si="12"/>
        <v>1497.64</v>
      </c>
      <c r="AU4" s="137">
        <f t="shared" si="13"/>
        <v>1317.64</v>
      </c>
      <c r="AV4" s="137">
        <f t="shared" si="14"/>
        <v>180</v>
      </c>
      <c r="AW4" s="137">
        <v>80</v>
      </c>
      <c r="AX4" s="137">
        <f t="shared" si="15"/>
        <v>1577.64</v>
      </c>
      <c r="AY4" s="123"/>
      <c r="AZ4" s="146"/>
      <c r="BA4" s="147"/>
      <c r="BB4" s="115" t="s">
        <v>73</v>
      </c>
      <c r="BC4" s="147"/>
    </row>
    <row r="5" s="115" customFormat="1" ht="18.95" customHeight="1" spans="1:55">
      <c r="A5" s="122"/>
      <c r="B5" s="122" t="s">
        <v>68</v>
      </c>
      <c r="C5" s="122" t="s">
        <v>69</v>
      </c>
      <c r="D5" s="123"/>
      <c r="E5" s="124" t="s">
        <v>70</v>
      </c>
      <c r="F5" s="125" t="s">
        <v>71</v>
      </c>
      <c r="G5" s="122">
        <v>202101</v>
      </c>
      <c r="H5" s="126">
        <v>202107</v>
      </c>
      <c r="I5" s="135">
        <v>3491</v>
      </c>
      <c r="J5" s="136">
        <v>0.16</v>
      </c>
      <c r="K5" s="135">
        <f t="shared" si="0"/>
        <v>558.56</v>
      </c>
      <c r="L5" s="136">
        <v>0.08</v>
      </c>
      <c r="M5" s="135">
        <f t="shared" si="1"/>
        <v>279.28</v>
      </c>
      <c r="N5" s="135">
        <v>3491</v>
      </c>
      <c r="O5" s="136">
        <v>0.085</v>
      </c>
      <c r="P5" s="137">
        <f>ROUND(N5*O5,2)</f>
        <v>296.74</v>
      </c>
      <c r="Q5" s="136">
        <v>0.02</v>
      </c>
      <c r="R5" s="135">
        <f>ROUND(N5*Q5,2)</f>
        <v>69.82</v>
      </c>
      <c r="S5" s="135">
        <v>3491</v>
      </c>
      <c r="T5" s="136">
        <v>0.005</v>
      </c>
      <c r="U5" s="135">
        <f t="shared" si="2"/>
        <v>17.46</v>
      </c>
      <c r="V5" s="136">
        <v>0.005</v>
      </c>
      <c r="W5" s="135">
        <f t="shared" si="3"/>
        <v>17.46</v>
      </c>
      <c r="X5" s="135"/>
      <c r="Y5" s="136"/>
      <c r="Z5" s="135"/>
      <c r="AA5" s="135">
        <v>3491</v>
      </c>
      <c r="AB5" s="144">
        <v>0.006</v>
      </c>
      <c r="AC5" s="135">
        <f t="shared" si="4"/>
        <v>20.95</v>
      </c>
      <c r="AD5" s="135" t="s">
        <v>72</v>
      </c>
      <c r="AE5" s="136">
        <v>0.05</v>
      </c>
      <c r="AF5" s="135">
        <f t="shared" si="5"/>
        <v>90</v>
      </c>
      <c r="AG5" s="136">
        <v>0.05</v>
      </c>
      <c r="AH5" s="135">
        <f t="shared" si="6"/>
        <v>90</v>
      </c>
      <c r="AI5" s="135"/>
      <c r="AJ5" s="135"/>
      <c r="AK5" s="135"/>
      <c r="AL5" s="135"/>
      <c r="AM5" s="135"/>
      <c r="AN5" s="135">
        <f t="shared" si="7"/>
        <v>52.365</v>
      </c>
      <c r="AO5" s="135">
        <v>5</v>
      </c>
      <c r="AP5" s="137">
        <f t="shared" si="8"/>
        <v>946.08</v>
      </c>
      <c r="AQ5" s="137">
        <f t="shared" si="9"/>
        <v>371.56</v>
      </c>
      <c r="AR5" s="137">
        <f t="shared" si="10"/>
        <v>90</v>
      </c>
      <c r="AS5" s="137">
        <f t="shared" si="11"/>
        <v>90</v>
      </c>
      <c r="AT5" s="137">
        <f t="shared" si="12"/>
        <v>1497.64</v>
      </c>
      <c r="AU5" s="137">
        <f t="shared" si="13"/>
        <v>1317.64</v>
      </c>
      <c r="AV5" s="137">
        <f t="shared" si="14"/>
        <v>180</v>
      </c>
      <c r="AW5" s="137">
        <v>80</v>
      </c>
      <c r="AX5" s="137">
        <f t="shared" si="15"/>
        <v>1577.64</v>
      </c>
      <c r="AY5" s="123"/>
      <c r="AZ5" s="146"/>
      <c r="BA5" s="147"/>
      <c r="BB5" s="115" t="s">
        <v>73</v>
      </c>
      <c r="BC5" s="147"/>
    </row>
    <row r="6" s="153" customFormat="1" ht="18.95" customHeight="1" spans="1:55">
      <c r="A6" s="154"/>
      <c r="B6" s="154" t="s">
        <v>68</v>
      </c>
      <c r="C6" s="154" t="s">
        <v>69</v>
      </c>
      <c r="D6" s="154"/>
      <c r="E6" s="155" t="s">
        <v>70</v>
      </c>
      <c r="F6" s="156" t="s">
        <v>71</v>
      </c>
      <c r="G6" s="154">
        <v>202101</v>
      </c>
      <c r="H6" s="157">
        <v>202101</v>
      </c>
      <c r="I6" s="158">
        <f>3491-3282</f>
        <v>209</v>
      </c>
      <c r="J6" s="159">
        <v>0.16</v>
      </c>
      <c r="K6" s="158">
        <f t="shared" si="0"/>
        <v>33.44</v>
      </c>
      <c r="L6" s="159">
        <v>0.08</v>
      </c>
      <c r="M6" s="158">
        <f t="shared" si="1"/>
        <v>16.72</v>
      </c>
      <c r="N6" s="158"/>
      <c r="O6" s="159"/>
      <c r="P6" s="158"/>
      <c r="Q6" s="159"/>
      <c r="R6" s="158"/>
      <c r="S6" s="158">
        <f>3491-3282</f>
        <v>209</v>
      </c>
      <c r="T6" s="159">
        <v>0.005</v>
      </c>
      <c r="U6" s="158">
        <f t="shared" si="2"/>
        <v>1.05</v>
      </c>
      <c r="V6" s="159">
        <v>0.005</v>
      </c>
      <c r="W6" s="158">
        <f t="shared" si="3"/>
        <v>1.05</v>
      </c>
      <c r="X6" s="158"/>
      <c r="Y6" s="159"/>
      <c r="Z6" s="158"/>
      <c r="AA6" s="158">
        <f t="shared" ref="AA6:AA9" si="16">3491-3282</f>
        <v>209</v>
      </c>
      <c r="AB6" s="160">
        <v>0.006</v>
      </c>
      <c r="AC6" s="158">
        <f t="shared" si="4"/>
        <v>1.25</v>
      </c>
      <c r="AD6" s="158"/>
      <c r="AE6" s="159"/>
      <c r="AF6" s="158"/>
      <c r="AG6" s="159"/>
      <c r="AH6" s="158"/>
      <c r="AI6" s="158"/>
      <c r="AJ6" s="158"/>
      <c r="AK6" s="158"/>
      <c r="AL6" s="158"/>
      <c r="AM6" s="158"/>
      <c r="AN6" s="158"/>
      <c r="AO6" s="158"/>
      <c r="AP6" s="158">
        <f t="shared" si="8"/>
        <v>35.74</v>
      </c>
      <c r="AQ6" s="158">
        <f t="shared" si="9"/>
        <v>17.77</v>
      </c>
      <c r="AR6" s="158">
        <f t="shared" si="10"/>
        <v>0</v>
      </c>
      <c r="AS6" s="158">
        <f t="shared" si="11"/>
        <v>0</v>
      </c>
      <c r="AT6" s="158">
        <f t="shared" si="12"/>
        <v>53.51</v>
      </c>
      <c r="AU6" s="158">
        <f t="shared" si="13"/>
        <v>53.51</v>
      </c>
      <c r="AV6" s="158">
        <f t="shared" si="14"/>
        <v>0</v>
      </c>
      <c r="AW6" s="158"/>
      <c r="AX6" s="158">
        <f t="shared" si="15"/>
        <v>53.51</v>
      </c>
      <c r="AY6" s="154"/>
      <c r="AZ6" s="161"/>
      <c r="BA6" s="162"/>
      <c r="BB6" s="153" t="s">
        <v>73</v>
      </c>
      <c r="BC6" s="162"/>
    </row>
    <row r="7" s="153" customFormat="1" ht="18.95" customHeight="1" spans="1:55">
      <c r="A7" s="154"/>
      <c r="B7" s="154" t="s">
        <v>68</v>
      </c>
      <c r="C7" s="154" t="s">
        <v>69</v>
      </c>
      <c r="D7" s="154"/>
      <c r="E7" s="155" t="s">
        <v>70</v>
      </c>
      <c r="F7" s="156" t="s">
        <v>71</v>
      </c>
      <c r="G7" s="154">
        <v>202101</v>
      </c>
      <c r="H7" s="157">
        <v>202102</v>
      </c>
      <c r="I7" s="158">
        <f>3491-3282</f>
        <v>209</v>
      </c>
      <c r="J7" s="159">
        <v>0.16</v>
      </c>
      <c r="K7" s="158">
        <f t="shared" si="0"/>
        <v>33.44</v>
      </c>
      <c r="L7" s="159">
        <v>0.08</v>
      </c>
      <c r="M7" s="158">
        <f t="shared" si="1"/>
        <v>16.72</v>
      </c>
      <c r="N7" s="158"/>
      <c r="O7" s="159"/>
      <c r="P7" s="158"/>
      <c r="Q7" s="159"/>
      <c r="R7" s="158"/>
      <c r="S7" s="158">
        <f t="shared" ref="S7:S9" si="17">3491-3282</f>
        <v>209</v>
      </c>
      <c r="T7" s="159">
        <v>0.005</v>
      </c>
      <c r="U7" s="158">
        <f t="shared" si="2"/>
        <v>1.05</v>
      </c>
      <c r="V7" s="159">
        <v>0.005</v>
      </c>
      <c r="W7" s="158">
        <f t="shared" si="3"/>
        <v>1.05</v>
      </c>
      <c r="X7" s="158"/>
      <c r="Y7" s="159"/>
      <c r="Z7" s="158"/>
      <c r="AA7" s="158">
        <f t="shared" si="16"/>
        <v>209</v>
      </c>
      <c r="AB7" s="160">
        <v>0.006</v>
      </c>
      <c r="AC7" s="158">
        <f t="shared" si="4"/>
        <v>1.25</v>
      </c>
      <c r="AD7" s="158"/>
      <c r="AE7" s="159"/>
      <c r="AF7" s="158"/>
      <c r="AG7" s="159"/>
      <c r="AH7" s="158"/>
      <c r="AI7" s="158"/>
      <c r="AJ7" s="158"/>
      <c r="AK7" s="158"/>
      <c r="AL7" s="158"/>
      <c r="AM7" s="158"/>
      <c r="AN7" s="158"/>
      <c r="AO7" s="158"/>
      <c r="AP7" s="158">
        <f t="shared" si="8"/>
        <v>35.74</v>
      </c>
      <c r="AQ7" s="158">
        <f t="shared" si="9"/>
        <v>17.77</v>
      </c>
      <c r="AR7" s="158">
        <f t="shared" si="10"/>
        <v>0</v>
      </c>
      <c r="AS7" s="158">
        <f t="shared" si="11"/>
        <v>0</v>
      </c>
      <c r="AT7" s="158">
        <f t="shared" si="12"/>
        <v>53.51</v>
      </c>
      <c r="AU7" s="158">
        <f t="shared" si="13"/>
        <v>53.51</v>
      </c>
      <c r="AV7" s="158">
        <f t="shared" si="14"/>
        <v>0</v>
      </c>
      <c r="AW7" s="158"/>
      <c r="AX7" s="158">
        <f t="shared" si="15"/>
        <v>53.51</v>
      </c>
      <c r="AY7" s="154"/>
      <c r="AZ7" s="161"/>
      <c r="BA7" s="162"/>
      <c r="BB7" s="153" t="s">
        <v>73</v>
      </c>
      <c r="BC7" s="162"/>
    </row>
    <row r="8" s="153" customFormat="1" ht="18.95" customHeight="1" spans="1:55">
      <c r="A8" s="154"/>
      <c r="B8" s="154" t="s">
        <v>68</v>
      </c>
      <c r="C8" s="154" t="s">
        <v>69</v>
      </c>
      <c r="D8" s="154"/>
      <c r="E8" s="155" t="s">
        <v>70</v>
      </c>
      <c r="F8" s="156" t="s">
        <v>71</v>
      </c>
      <c r="G8" s="154">
        <v>202101</v>
      </c>
      <c r="H8" s="157">
        <v>202103</v>
      </c>
      <c r="I8" s="158">
        <f>3491-3282</f>
        <v>209</v>
      </c>
      <c r="J8" s="159">
        <v>0.16</v>
      </c>
      <c r="K8" s="158">
        <f t="shared" si="0"/>
        <v>33.44</v>
      </c>
      <c r="L8" s="159">
        <v>0.08</v>
      </c>
      <c r="M8" s="158">
        <f t="shared" si="1"/>
        <v>16.72</v>
      </c>
      <c r="N8" s="158"/>
      <c r="O8" s="159"/>
      <c r="P8" s="158"/>
      <c r="Q8" s="159"/>
      <c r="R8" s="158"/>
      <c r="S8" s="158">
        <f t="shared" si="17"/>
        <v>209</v>
      </c>
      <c r="T8" s="159">
        <v>0.005</v>
      </c>
      <c r="U8" s="158">
        <f t="shared" si="2"/>
        <v>1.05</v>
      </c>
      <c r="V8" s="159">
        <v>0.005</v>
      </c>
      <c r="W8" s="158">
        <f t="shared" si="3"/>
        <v>1.05</v>
      </c>
      <c r="X8" s="158"/>
      <c r="Y8" s="159"/>
      <c r="Z8" s="158"/>
      <c r="AA8" s="158">
        <f t="shared" si="16"/>
        <v>209</v>
      </c>
      <c r="AB8" s="160">
        <v>0.006</v>
      </c>
      <c r="AC8" s="158">
        <f t="shared" si="4"/>
        <v>1.25</v>
      </c>
      <c r="AD8" s="158"/>
      <c r="AE8" s="159"/>
      <c r="AF8" s="158"/>
      <c r="AG8" s="159"/>
      <c r="AH8" s="158"/>
      <c r="AI8" s="158"/>
      <c r="AJ8" s="158"/>
      <c r="AK8" s="158"/>
      <c r="AL8" s="158"/>
      <c r="AM8" s="158"/>
      <c r="AN8" s="158"/>
      <c r="AO8" s="158"/>
      <c r="AP8" s="158">
        <f t="shared" si="8"/>
        <v>35.74</v>
      </c>
      <c r="AQ8" s="158">
        <f t="shared" si="9"/>
        <v>17.77</v>
      </c>
      <c r="AR8" s="158">
        <f t="shared" si="10"/>
        <v>0</v>
      </c>
      <c r="AS8" s="158">
        <f t="shared" si="11"/>
        <v>0</v>
      </c>
      <c r="AT8" s="158">
        <f t="shared" si="12"/>
        <v>53.51</v>
      </c>
      <c r="AU8" s="158">
        <f t="shared" si="13"/>
        <v>53.51</v>
      </c>
      <c r="AV8" s="158">
        <f t="shared" si="14"/>
        <v>0</v>
      </c>
      <c r="AW8" s="158"/>
      <c r="AX8" s="158">
        <f t="shared" si="15"/>
        <v>53.51</v>
      </c>
      <c r="AY8" s="154"/>
      <c r="AZ8" s="161"/>
      <c r="BA8" s="162"/>
      <c r="BB8" s="153" t="s">
        <v>73</v>
      </c>
      <c r="BC8" s="162"/>
    </row>
    <row r="9" s="153" customFormat="1" ht="18.95" customHeight="1" spans="1:55">
      <c r="A9" s="154"/>
      <c r="B9" s="154" t="s">
        <v>68</v>
      </c>
      <c r="C9" s="154" t="s">
        <v>69</v>
      </c>
      <c r="D9" s="154"/>
      <c r="E9" s="155" t="s">
        <v>70</v>
      </c>
      <c r="F9" s="156" t="s">
        <v>71</v>
      </c>
      <c r="G9" s="154">
        <v>202101</v>
      </c>
      <c r="H9" s="157">
        <v>202104</v>
      </c>
      <c r="I9" s="158">
        <f>3491-3282</f>
        <v>209</v>
      </c>
      <c r="J9" s="159">
        <v>0.16</v>
      </c>
      <c r="K9" s="158">
        <f t="shared" si="0"/>
        <v>33.44</v>
      </c>
      <c r="L9" s="159">
        <v>0.08</v>
      </c>
      <c r="M9" s="158">
        <f t="shared" si="1"/>
        <v>16.72</v>
      </c>
      <c r="N9" s="158"/>
      <c r="O9" s="159"/>
      <c r="P9" s="158"/>
      <c r="Q9" s="159"/>
      <c r="R9" s="158"/>
      <c r="S9" s="158">
        <f t="shared" si="17"/>
        <v>209</v>
      </c>
      <c r="T9" s="159">
        <v>0.005</v>
      </c>
      <c r="U9" s="158">
        <f t="shared" si="2"/>
        <v>1.05</v>
      </c>
      <c r="V9" s="159">
        <v>0.005</v>
      </c>
      <c r="W9" s="158">
        <f t="shared" si="3"/>
        <v>1.05</v>
      </c>
      <c r="X9" s="158"/>
      <c r="Y9" s="159"/>
      <c r="Z9" s="158"/>
      <c r="AA9" s="158">
        <f t="shared" si="16"/>
        <v>209</v>
      </c>
      <c r="AB9" s="160">
        <v>0.006</v>
      </c>
      <c r="AC9" s="158">
        <f t="shared" si="4"/>
        <v>1.25</v>
      </c>
      <c r="AD9" s="158"/>
      <c r="AE9" s="159"/>
      <c r="AF9" s="158"/>
      <c r="AG9" s="159"/>
      <c r="AH9" s="158"/>
      <c r="AI9" s="158"/>
      <c r="AJ9" s="158"/>
      <c r="AK9" s="158"/>
      <c r="AL9" s="158"/>
      <c r="AM9" s="158"/>
      <c r="AN9" s="158"/>
      <c r="AO9" s="158"/>
      <c r="AP9" s="158">
        <f t="shared" si="8"/>
        <v>35.74</v>
      </c>
      <c r="AQ9" s="158">
        <f t="shared" si="9"/>
        <v>17.77</v>
      </c>
      <c r="AR9" s="158">
        <f t="shared" si="10"/>
        <v>0</v>
      </c>
      <c r="AS9" s="158">
        <f t="shared" si="11"/>
        <v>0</v>
      </c>
      <c r="AT9" s="158">
        <f t="shared" si="12"/>
        <v>53.51</v>
      </c>
      <c r="AU9" s="158">
        <f t="shared" si="13"/>
        <v>53.51</v>
      </c>
      <c r="AV9" s="158">
        <f t="shared" si="14"/>
        <v>0</v>
      </c>
      <c r="AW9" s="158"/>
      <c r="AX9" s="158">
        <f t="shared" si="15"/>
        <v>53.51</v>
      </c>
      <c r="AY9" s="154"/>
      <c r="AZ9" s="161"/>
      <c r="BA9" s="162"/>
      <c r="BB9" s="153" t="s">
        <v>73</v>
      </c>
      <c r="BC9" s="162"/>
    </row>
    <row r="10" s="117" customFormat="1" ht="18.95" customHeight="1" spans="1:52">
      <c r="A10" s="131" t="s">
        <v>74</v>
      </c>
      <c r="B10" s="132"/>
      <c r="C10" s="132"/>
      <c r="D10" s="132"/>
      <c r="E10" s="132"/>
      <c r="F10" s="132"/>
      <c r="G10" s="132"/>
      <c r="H10" s="132"/>
      <c r="I10" s="141">
        <f t="shared" ref="I10:AX10" si="18">SUM(I3:I9)</f>
        <v>11309</v>
      </c>
      <c r="J10" s="141">
        <f t="shared" si="18"/>
        <v>1.12</v>
      </c>
      <c r="K10" s="141">
        <f t="shared" si="18"/>
        <v>1809.44</v>
      </c>
      <c r="L10" s="141">
        <f t="shared" si="18"/>
        <v>0.56</v>
      </c>
      <c r="M10" s="141">
        <f t="shared" si="18"/>
        <v>904.72</v>
      </c>
      <c r="N10" s="141">
        <f t="shared" si="18"/>
        <v>10473</v>
      </c>
      <c r="O10" s="141">
        <f t="shared" si="18"/>
        <v>0.255</v>
      </c>
      <c r="P10" s="141">
        <f t="shared" si="18"/>
        <v>890.22</v>
      </c>
      <c r="Q10" s="141">
        <f t="shared" si="18"/>
        <v>0.06</v>
      </c>
      <c r="R10" s="141">
        <f t="shared" si="18"/>
        <v>209.46</v>
      </c>
      <c r="S10" s="141">
        <f t="shared" si="18"/>
        <v>11309</v>
      </c>
      <c r="T10" s="141">
        <f t="shared" si="18"/>
        <v>0.035</v>
      </c>
      <c r="U10" s="141">
        <f t="shared" si="18"/>
        <v>56.58</v>
      </c>
      <c r="V10" s="141">
        <f t="shared" si="18"/>
        <v>0.035</v>
      </c>
      <c r="W10" s="141">
        <f t="shared" si="18"/>
        <v>56.58</v>
      </c>
      <c r="X10" s="141">
        <f t="shared" si="18"/>
        <v>0</v>
      </c>
      <c r="Y10" s="141">
        <f t="shared" si="18"/>
        <v>0</v>
      </c>
      <c r="Z10" s="141">
        <f t="shared" si="18"/>
        <v>0</v>
      </c>
      <c r="AA10" s="141">
        <f t="shared" si="18"/>
        <v>11309</v>
      </c>
      <c r="AB10" s="141">
        <f t="shared" si="18"/>
        <v>0.042</v>
      </c>
      <c r="AC10" s="141">
        <f t="shared" si="18"/>
        <v>67.85</v>
      </c>
      <c r="AD10" s="141">
        <f t="shared" si="18"/>
        <v>0</v>
      </c>
      <c r="AE10" s="141">
        <f t="shared" si="18"/>
        <v>0.15</v>
      </c>
      <c r="AF10" s="141">
        <f t="shared" si="18"/>
        <v>270</v>
      </c>
      <c r="AG10" s="141">
        <f t="shared" si="18"/>
        <v>0.15</v>
      </c>
      <c r="AH10" s="141">
        <f t="shared" si="18"/>
        <v>270</v>
      </c>
      <c r="AI10" s="141">
        <f t="shared" si="18"/>
        <v>0</v>
      </c>
      <c r="AJ10" s="141">
        <f t="shared" si="18"/>
        <v>0</v>
      </c>
      <c r="AK10" s="141">
        <f t="shared" si="18"/>
        <v>0</v>
      </c>
      <c r="AL10" s="141">
        <f t="shared" si="18"/>
        <v>0</v>
      </c>
      <c r="AM10" s="141">
        <f t="shared" si="18"/>
        <v>0</v>
      </c>
      <c r="AN10" s="141">
        <f t="shared" si="18"/>
        <v>157.095</v>
      </c>
      <c r="AO10" s="141">
        <f t="shared" si="18"/>
        <v>15</v>
      </c>
      <c r="AP10" s="141">
        <f t="shared" si="18"/>
        <v>2981.2</v>
      </c>
      <c r="AQ10" s="141">
        <f t="shared" si="18"/>
        <v>1185.76</v>
      </c>
      <c r="AR10" s="141">
        <f t="shared" si="18"/>
        <v>270</v>
      </c>
      <c r="AS10" s="141">
        <f t="shared" si="18"/>
        <v>270</v>
      </c>
      <c r="AT10" s="141">
        <f t="shared" si="18"/>
        <v>4706.96</v>
      </c>
      <c r="AU10" s="141">
        <f t="shared" si="18"/>
        <v>4166.96</v>
      </c>
      <c r="AV10" s="141">
        <f t="shared" si="18"/>
        <v>540</v>
      </c>
      <c r="AW10" s="141">
        <f t="shared" si="18"/>
        <v>240</v>
      </c>
      <c r="AX10" s="141">
        <f t="shared" si="18"/>
        <v>4946.96</v>
      </c>
      <c r="AY10" s="150"/>
      <c r="AZ10" s="151"/>
    </row>
    <row r="11" s="118" customFormat="1" ht="16.5" spans="1:52">
      <c r="A11" s="119"/>
      <c r="B11" s="119"/>
      <c r="C11" s="119"/>
      <c r="D11" s="119"/>
      <c r="E11" s="119"/>
      <c r="F11" s="119"/>
      <c r="G11" s="119"/>
      <c r="H11" s="119"/>
      <c r="I11" s="142"/>
      <c r="AY11" s="119"/>
      <c r="AZ11" s="119"/>
    </row>
    <row r="12" s="118" customFormat="1" spans="1:52">
      <c r="A12" s="119"/>
      <c r="B12" s="119"/>
      <c r="C12" s="119"/>
      <c r="D12" s="119"/>
      <c r="E12" s="119"/>
      <c r="F12" s="119"/>
      <c r="G12" s="119"/>
      <c r="H12" s="119"/>
      <c r="AY12" s="119"/>
      <c r="AZ12" s="119"/>
    </row>
    <row r="13" s="118" customFormat="1" spans="1:52">
      <c r="A13" s="119"/>
      <c r="B13" s="119"/>
      <c r="C13" s="119"/>
      <c r="D13" s="119"/>
      <c r="E13" s="119"/>
      <c r="F13" s="119"/>
      <c r="G13" s="119"/>
      <c r="H13" s="119"/>
      <c r="AY13" s="119"/>
      <c r="AZ13" s="119"/>
    </row>
    <row r="14" s="118" customFormat="1" spans="1:52">
      <c r="A14" s="119"/>
      <c r="B14" s="119"/>
      <c r="C14" s="119"/>
      <c r="D14" s="119"/>
      <c r="E14" s="119"/>
      <c r="F14" s="119"/>
      <c r="G14" s="119"/>
      <c r="H14" s="119"/>
      <c r="R14" s="118">
        <v>5</v>
      </c>
      <c r="AX14" s="152"/>
      <c r="AY14" s="119"/>
      <c r="AZ14" s="119"/>
    </row>
    <row r="15" s="118" customFormat="1" spans="1:52">
      <c r="A15" s="119"/>
      <c r="B15" s="119"/>
      <c r="C15" s="119"/>
      <c r="D15" s="119"/>
      <c r="E15" s="119"/>
      <c r="F15" s="119"/>
      <c r="G15" s="119"/>
      <c r="H15" s="119"/>
      <c r="AX15" s="152"/>
      <c r="AY15" s="119"/>
      <c r="AZ15" s="119"/>
    </row>
    <row r="16" s="118" customFormat="1" spans="1:52">
      <c r="A16" s="119"/>
      <c r="B16" s="119"/>
      <c r="C16" s="119"/>
      <c r="D16" s="119"/>
      <c r="E16" s="119"/>
      <c r="F16" s="119"/>
      <c r="G16" s="119"/>
      <c r="H16" s="119"/>
      <c r="AX16" s="152"/>
      <c r="AY16" s="119"/>
      <c r="AZ16" s="119"/>
    </row>
  </sheetData>
  <mergeCells count="23">
    <mergeCell ref="I1:M1"/>
    <mergeCell ref="N1:R1"/>
    <mergeCell ref="S1:W1"/>
    <mergeCell ref="X1:Z1"/>
    <mergeCell ref="AA1:AC1"/>
    <mergeCell ref="AD1:AH1"/>
    <mergeCell ref="AI1:AM1"/>
    <mergeCell ref="AN1:AO1"/>
    <mergeCell ref="AP1:AT1"/>
    <mergeCell ref="A10:H10"/>
    <mergeCell ref="A1:A2"/>
    <mergeCell ref="B1:B2"/>
    <mergeCell ref="C1:C2"/>
    <mergeCell ref="D1:D2"/>
    <mergeCell ref="E1:E2"/>
    <mergeCell ref="F1:F2"/>
    <mergeCell ref="G1:G2"/>
    <mergeCell ref="H1:H2"/>
    <mergeCell ref="AU1:AU2"/>
    <mergeCell ref="AV1:AV2"/>
    <mergeCell ref="AW1:AW2"/>
    <mergeCell ref="AX1:AX2"/>
    <mergeCell ref="AY1:AY2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C13"/>
  <sheetViews>
    <sheetView workbookViewId="0">
      <selection activeCell="I25" sqref="I24:I25"/>
    </sheetView>
  </sheetViews>
  <sheetFormatPr defaultColWidth="9" defaultRowHeight="13.5"/>
  <cols>
    <col min="1" max="1" width="5.875" style="119" customWidth="1"/>
    <col min="2" max="2" width="9.625" style="119" customWidth="1"/>
    <col min="3" max="3" width="8" style="119" customWidth="1"/>
    <col min="4" max="4" width="7.375" style="119" customWidth="1"/>
    <col min="5" max="5" width="8" style="119" customWidth="1"/>
    <col min="6" max="6" width="20.5" style="119" customWidth="1"/>
    <col min="7" max="8" width="9.75" style="119" customWidth="1"/>
    <col min="9" max="48" width="10.75" style="118" customWidth="1"/>
    <col min="49" max="49" width="8.75" style="118" customWidth="1"/>
    <col min="50" max="50" width="10.75" style="118" customWidth="1"/>
    <col min="51" max="51" width="26.625" style="119" customWidth="1"/>
    <col min="52" max="52" width="9.375" style="119" customWidth="1"/>
    <col min="53" max="53" width="9" style="118"/>
    <col min="54" max="54" width="16.125" style="118" customWidth="1"/>
    <col min="55" max="16384" width="9" style="118"/>
  </cols>
  <sheetData>
    <row r="1" s="115" customFormat="1" ht="18.95" customHeight="1" spans="1:52">
      <c r="A1" s="120" t="s">
        <v>19</v>
      </c>
      <c r="B1" s="120" t="s">
        <v>36</v>
      </c>
      <c r="C1" s="120" t="s">
        <v>37</v>
      </c>
      <c r="D1" s="120" t="s">
        <v>38</v>
      </c>
      <c r="E1" s="120" t="s">
        <v>39</v>
      </c>
      <c r="F1" s="120" t="s">
        <v>40</v>
      </c>
      <c r="G1" s="120" t="s">
        <v>41</v>
      </c>
      <c r="H1" s="120" t="s">
        <v>42</v>
      </c>
      <c r="I1" s="133" t="s">
        <v>43</v>
      </c>
      <c r="J1" s="133"/>
      <c r="K1" s="133"/>
      <c r="L1" s="133"/>
      <c r="M1" s="133"/>
      <c r="N1" s="133" t="s">
        <v>44</v>
      </c>
      <c r="O1" s="133"/>
      <c r="P1" s="133"/>
      <c r="Q1" s="133"/>
      <c r="R1" s="133"/>
      <c r="S1" s="133" t="s">
        <v>45</v>
      </c>
      <c r="T1" s="133"/>
      <c r="U1" s="133"/>
      <c r="V1" s="133"/>
      <c r="W1" s="133"/>
      <c r="X1" s="133" t="s">
        <v>46</v>
      </c>
      <c r="Y1" s="133"/>
      <c r="Z1" s="133"/>
      <c r="AA1" s="133" t="s">
        <v>47</v>
      </c>
      <c r="AB1" s="133"/>
      <c r="AC1" s="133"/>
      <c r="AD1" s="133" t="s">
        <v>48</v>
      </c>
      <c r="AE1" s="143"/>
      <c r="AF1" s="133"/>
      <c r="AG1" s="143"/>
      <c r="AH1" s="133"/>
      <c r="AI1" s="133" t="s">
        <v>49</v>
      </c>
      <c r="AJ1" s="133"/>
      <c r="AK1" s="133"/>
      <c r="AL1" s="133"/>
      <c r="AM1" s="133"/>
      <c r="AN1" s="133" t="s">
        <v>50</v>
      </c>
      <c r="AO1" s="133"/>
      <c r="AP1" s="133" t="s">
        <v>51</v>
      </c>
      <c r="AQ1" s="133"/>
      <c r="AR1" s="133"/>
      <c r="AS1" s="133"/>
      <c r="AT1" s="133"/>
      <c r="AU1" s="133" t="s">
        <v>52</v>
      </c>
      <c r="AV1" s="133" t="s">
        <v>53</v>
      </c>
      <c r="AW1" s="133" t="s">
        <v>54</v>
      </c>
      <c r="AX1" s="133" t="s">
        <v>55</v>
      </c>
      <c r="AY1" s="120" t="s">
        <v>24</v>
      </c>
      <c r="AZ1" s="146"/>
    </row>
    <row r="2" s="115" customFormat="1" ht="18.95" customHeight="1" spans="1:52">
      <c r="A2" s="121"/>
      <c r="B2" s="121"/>
      <c r="C2" s="120"/>
      <c r="D2" s="120"/>
      <c r="E2" s="120"/>
      <c r="F2" s="120"/>
      <c r="G2" s="120"/>
      <c r="H2" s="120"/>
      <c r="I2" s="133" t="s">
        <v>56</v>
      </c>
      <c r="J2" s="134" t="s">
        <v>57</v>
      </c>
      <c r="K2" s="133" t="s">
        <v>58</v>
      </c>
      <c r="L2" s="134" t="s">
        <v>59</v>
      </c>
      <c r="M2" s="133" t="s">
        <v>60</v>
      </c>
      <c r="N2" s="133" t="s">
        <v>56</v>
      </c>
      <c r="O2" s="134" t="s">
        <v>57</v>
      </c>
      <c r="P2" s="133" t="s">
        <v>58</v>
      </c>
      <c r="Q2" s="134" t="s">
        <v>59</v>
      </c>
      <c r="R2" s="133" t="s">
        <v>60</v>
      </c>
      <c r="S2" s="133" t="s">
        <v>56</v>
      </c>
      <c r="T2" s="134" t="s">
        <v>57</v>
      </c>
      <c r="U2" s="133" t="s">
        <v>58</v>
      </c>
      <c r="V2" s="134" t="s">
        <v>59</v>
      </c>
      <c r="W2" s="133" t="s">
        <v>60</v>
      </c>
      <c r="X2" s="133" t="s">
        <v>56</v>
      </c>
      <c r="Y2" s="134" t="s">
        <v>61</v>
      </c>
      <c r="Z2" s="133" t="s">
        <v>23</v>
      </c>
      <c r="AA2" s="133" t="s">
        <v>56</v>
      </c>
      <c r="AB2" s="134" t="s">
        <v>61</v>
      </c>
      <c r="AC2" s="133" t="s">
        <v>23</v>
      </c>
      <c r="AD2" s="133" t="s">
        <v>56</v>
      </c>
      <c r="AE2" s="134" t="s">
        <v>57</v>
      </c>
      <c r="AF2" s="133" t="s">
        <v>58</v>
      </c>
      <c r="AG2" s="134" t="s">
        <v>59</v>
      </c>
      <c r="AH2" s="133" t="s">
        <v>60</v>
      </c>
      <c r="AI2" s="133" t="s">
        <v>56</v>
      </c>
      <c r="AJ2" s="133" t="s">
        <v>57</v>
      </c>
      <c r="AK2" s="133" t="s">
        <v>58</v>
      </c>
      <c r="AL2" s="133" t="s">
        <v>59</v>
      </c>
      <c r="AM2" s="133" t="s">
        <v>60</v>
      </c>
      <c r="AN2" s="133" t="s">
        <v>62</v>
      </c>
      <c r="AO2" s="133" t="s">
        <v>63</v>
      </c>
      <c r="AP2" s="133" t="s">
        <v>64</v>
      </c>
      <c r="AQ2" s="133" t="s">
        <v>65</v>
      </c>
      <c r="AR2" s="133" t="s">
        <v>66</v>
      </c>
      <c r="AS2" s="133" t="s">
        <v>67</v>
      </c>
      <c r="AT2" s="133" t="s">
        <v>31</v>
      </c>
      <c r="AU2" s="133"/>
      <c r="AV2" s="133"/>
      <c r="AW2" s="133"/>
      <c r="AX2" s="133"/>
      <c r="AY2" s="120"/>
      <c r="AZ2" s="146"/>
    </row>
    <row r="3" s="115" customFormat="1" ht="18.95" customHeight="1" spans="1:55">
      <c r="A3" s="122">
        <v>1</v>
      </c>
      <c r="B3" s="122" t="s">
        <v>68</v>
      </c>
      <c r="C3" s="122" t="s">
        <v>69</v>
      </c>
      <c r="D3" s="123"/>
      <c r="E3" s="124" t="s">
        <v>70</v>
      </c>
      <c r="F3" s="125" t="s">
        <v>71</v>
      </c>
      <c r="G3" s="122">
        <v>202101</v>
      </c>
      <c r="H3" s="126">
        <v>202208</v>
      </c>
      <c r="I3" s="135">
        <v>3699</v>
      </c>
      <c r="J3" s="136">
        <v>0.16</v>
      </c>
      <c r="K3" s="135">
        <f t="shared" ref="K3:K6" si="0">ROUND(I3*J3,2)</f>
        <v>591.84</v>
      </c>
      <c r="L3" s="136">
        <v>0.08</v>
      </c>
      <c r="M3" s="135">
        <f t="shared" ref="M3:M6" si="1">ROUND(I3*L3,2)</f>
        <v>295.92</v>
      </c>
      <c r="N3" s="135">
        <v>3699</v>
      </c>
      <c r="O3" s="136">
        <v>0.085</v>
      </c>
      <c r="P3" s="137">
        <f t="shared" ref="P3:P6" si="2">ROUND(N3*O3,2)</f>
        <v>314.42</v>
      </c>
      <c r="Q3" s="136">
        <v>0.02</v>
      </c>
      <c r="R3" s="135">
        <f t="shared" ref="R3:R6" si="3">ROUND(N3*Q3,2)</f>
        <v>73.98</v>
      </c>
      <c r="S3" s="135">
        <v>3699</v>
      </c>
      <c r="T3" s="136">
        <v>0.005</v>
      </c>
      <c r="U3" s="135">
        <f t="shared" ref="U3:U6" si="4">ROUND(S3*T3,2)</f>
        <v>18.5</v>
      </c>
      <c r="V3" s="136">
        <v>0.005</v>
      </c>
      <c r="W3" s="135">
        <f t="shared" ref="W3:W6" si="5">ROUND(S3*V3,2)</f>
        <v>18.5</v>
      </c>
      <c r="X3" s="135"/>
      <c r="Y3" s="136"/>
      <c r="Z3" s="135"/>
      <c r="AA3" s="135">
        <v>3699</v>
      </c>
      <c r="AB3" s="144">
        <v>0.006</v>
      </c>
      <c r="AC3" s="135">
        <f t="shared" ref="AC3:AC6" si="6">ROUND(AA3*AB3,2)</f>
        <v>22.19</v>
      </c>
      <c r="AD3" s="135">
        <v>2100</v>
      </c>
      <c r="AE3" s="136">
        <v>0.05</v>
      </c>
      <c r="AF3" s="135">
        <f t="shared" ref="AF3:AF6" si="7">ROUND(AD3*AE3,2)</f>
        <v>105</v>
      </c>
      <c r="AG3" s="136">
        <v>0.05</v>
      </c>
      <c r="AH3" s="135">
        <f t="shared" ref="AH3:AH6" si="8">ROUND(AD3*AG3,2)</f>
        <v>105</v>
      </c>
      <c r="AI3" s="135"/>
      <c r="AJ3" s="135"/>
      <c r="AK3" s="135"/>
      <c r="AL3" s="135"/>
      <c r="AM3" s="135"/>
      <c r="AN3" s="135">
        <f t="shared" ref="AN3:AN6" si="9">3699*0.015</f>
        <v>55.485</v>
      </c>
      <c r="AO3" s="135">
        <v>5</v>
      </c>
      <c r="AP3" s="137">
        <f t="shared" ref="AP3:AP6" si="10">ROUND(SUM(K3,P3,U3,Z3,AC3,AK3,AN3),2)</f>
        <v>1002.44</v>
      </c>
      <c r="AQ3" s="137">
        <f t="shared" ref="AQ3:AQ6" si="11">ROUND(SUM(M3,R3,W3,AM3,AO3),2)</f>
        <v>393.4</v>
      </c>
      <c r="AR3" s="137">
        <f t="shared" ref="AR3:AR6" si="12">AF3</f>
        <v>105</v>
      </c>
      <c r="AS3" s="137">
        <f t="shared" ref="AS3:AS6" si="13">AH3</f>
        <v>105</v>
      </c>
      <c r="AT3" s="137">
        <f t="shared" ref="AT3:AT6" si="14">ROUND(AP3+AQ3+AR3+AS3,2)</f>
        <v>1605.84</v>
      </c>
      <c r="AU3" s="137">
        <f t="shared" ref="AU3:AU6" si="15">ROUND(AP3+AQ3,2)</f>
        <v>1395.84</v>
      </c>
      <c r="AV3" s="137">
        <f t="shared" ref="AV3:AV6" si="16">ROUND(AS3+AR3,2)</f>
        <v>210</v>
      </c>
      <c r="AW3" s="137">
        <v>80</v>
      </c>
      <c r="AX3" s="137">
        <f t="shared" ref="AX3:AX6" si="17">ROUND(SUM(AU3:AW3),2)</f>
        <v>1685.84</v>
      </c>
      <c r="AY3" s="123" t="s">
        <v>75</v>
      </c>
      <c r="AZ3" s="146"/>
      <c r="BA3" s="147"/>
      <c r="BB3" s="115" t="s">
        <v>73</v>
      </c>
      <c r="BC3" s="147"/>
    </row>
    <row r="4" s="115" customFormat="1" ht="18.95" customHeight="1" spans="1:55">
      <c r="A4" s="122"/>
      <c r="B4" s="122" t="s">
        <v>68</v>
      </c>
      <c r="C4" s="122" t="s">
        <v>69</v>
      </c>
      <c r="D4" s="123"/>
      <c r="E4" s="124" t="s">
        <v>70</v>
      </c>
      <c r="F4" s="125" t="s">
        <v>71</v>
      </c>
      <c r="G4" s="122">
        <v>202101</v>
      </c>
      <c r="H4" s="126">
        <v>202209</v>
      </c>
      <c r="I4" s="135">
        <v>3699</v>
      </c>
      <c r="J4" s="136">
        <v>0.16</v>
      </c>
      <c r="K4" s="135">
        <f t="shared" si="0"/>
        <v>591.84</v>
      </c>
      <c r="L4" s="136">
        <v>0.08</v>
      </c>
      <c r="M4" s="135">
        <f t="shared" si="1"/>
        <v>295.92</v>
      </c>
      <c r="N4" s="135">
        <v>3699</v>
      </c>
      <c r="O4" s="136">
        <v>0.085</v>
      </c>
      <c r="P4" s="137">
        <f t="shared" si="2"/>
        <v>314.42</v>
      </c>
      <c r="Q4" s="136">
        <v>0.02</v>
      </c>
      <c r="R4" s="135">
        <f t="shared" si="3"/>
        <v>73.98</v>
      </c>
      <c r="S4" s="135">
        <v>3699</v>
      </c>
      <c r="T4" s="136">
        <v>0.005</v>
      </c>
      <c r="U4" s="135">
        <f t="shared" si="4"/>
        <v>18.5</v>
      </c>
      <c r="V4" s="136">
        <v>0.005</v>
      </c>
      <c r="W4" s="135">
        <f t="shared" si="5"/>
        <v>18.5</v>
      </c>
      <c r="X4" s="135"/>
      <c r="Y4" s="136"/>
      <c r="Z4" s="135"/>
      <c r="AA4" s="135">
        <v>3699</v>
      </c>
      <c r="AB4" s="144">
        <v>0.006</v>
      </c>
      <c r="AC4" s="135">
        <f t="shared" si="6"/>
        <v>22.19</v>
      </c>
      <c r="AD4" s="135">
        <v>2100</v>
      </c>
      <c r="AE4" s="136">
        <v>0.05</v>
      </c>
      <c r="AF4" s="135">
        <f t="shared" si="7"/>
        <v>105</v>
      </c>
      <c r="AG4" s="136">
        <v>0.05</v>
      </c>
      <c r="AH4" s="135">
        <f t="shared" si="8"/>
        <v>105</v>
      </c>
      <c r="AI4" s="135"/>
      <c r="AJ4" s="135"/>
      <c r="AK4" s="135"/>
      <c r="AL4" s="135"/>
      <c r="AM4" s="135"/>
      <c r="AN4" s="135">
        <f t="shared" si="9"/>
        <v>55.485</v>
      </c>
      <c r="AO4" s="135">
        <v>5</v>
      </c>
      <c r="AP4" s="137">
        <f t="shared" si="10"/>
        <v>1002.44</v>
      </c>
      <c r="AQ4" s="137">
        <f t="shared" si="11"/>
        <v>393.4</v>
      </c>
      <c r="AR4" s="137">
        <f t="shared" si="12"/>
        <v>105</v>
      </c>
      <c r="AS4" s="137">
        <f t="shared" si="13"/>
        <v>105</v>
      </c>
      <c r="AT4" s="137">
        <f t="shared" si="14"/>
        <v>1605.84</v>
      </c>
      <c r="AU4" s="137">
        <f t="shared" si="15"/>
        <v>1395.84</v>
      </c>
      <c r="AV4" s="137">
        <f t="shared" si="16"/>
        <v>210</v>
      </c>
      <c r="AW4" s="137">
        <v>80</v>
      </c>
      <c r="AX4" s="137">
        <f t="shared" si="17"/>
        <v>1685.84</v>
      </c>
      <c r="AY4" s="123"/>
      <c r="AZ4" s="146"/>
      <c r="BA4" s="147"/>
      <c r="BB4" s="115" t="s">
        <v>73</v>
      </c>
      <c r="BC4" s="147"/>
    </row>
    <row r="5" s="115" customFormat="1" ht="18.95" customHeight="1" spans="1:55">
      <c r="A5" s="122"/>
      <c r="B5" s="122" t="s">
        <v>68</v>
      </c>
      <c r="C5" s="122" t="s">
        <v>69</v>
      </c>
      <c r="D5" s="123"/>
      <c r="E5" s="124" t="s">
        <v>70</v>
      </c>
      <c r="F5" s="125" t="s">
        <v>71</v>
      </c>
      <c r="G5" s="122">
        <v>202101</v>
      </c>
      <c r="H5" s="126">
        <v>202210</v>
      </c>
      <c r="I5" s="135">
        <v>3699</v>
      </c>
      <c r="J5" s="136">
        <v>0.16</v>
      </c>
      <c r="K5" s="135">
        <f t="shared" si="0"/>
        <v>591.84</v>
      </c>
      <c r="L5" s="136">
        <v>0.08</v>
      </c>
      <c r="M5" s="135">
        <f t="shared" si="1"/>
        <v>295.92</v>
      </c>
      <c r="N5" s="135">
        <v>3699</v>
      </c>
      <c r="O5" s="136">
        <v>0.085</v>
      </c>
      <c r="P5" s="137">
        <f t="shared" si="2"/>
        <v>314.42</v>
      </c>
      <c r="Q5" s="136">
        <v>0.02</v>
      </c>
      <c r="R5" s="135">
        <f t="shared" si="3"/>
        <v>73.98</v>
      </c>
      <c r="S5" s="135">
        <v>3699</v>
      </c>
      <c r="T5" s="136">
        <v>0.005</v>
      </c>
      <c r="U5" s="135">
        <f t="shared" si="4"/>
        <v>18.5</v>
      </c>
      <c r="V5" s="136">
        <v>0.005</v>
      </c>
      <c r="W5" s="135">
        <f t="shared" si="5"/>
        <v>18.5</v>
      </c>
      <c r="X5" s="135"/>
      <c r="Y5" s="136"/>
      <c r="Z5" s="135"/>
      <c r="AA5" s="135">
        <v>3699</v>
      </c>
      <c r="AB5" s="144">
        <v>0.006</v>
      </c>
      <c r="AC5" s="135">
        <f t="shared" si="6"/>
        <v>22.19</v>
      </c>
      <c r="AD5" s="135">
        <v>2100</v>
      </c>
      <c r="AE5" s="136">
        <v>0.05</v>
      </c>
      <c r="AF5" s="135">
        <f t="shared" si="7"/>
        <v>105</v>
      </c>
      <c r="AG5" s="136">
        <v>0.05</v>
      </c>
      <c r="AH5" s="135">
        <f t="shared" si="8"/>
        <v>105</v>
      </c>
      <c r="AI5" s="135"/>
      <c r="AJ5" s="135"/>
      <c r="AK5" s="135"/>
      <c r="AL5" s="135"/>
      <c r="AM5" s="135"/>
      <c r="AN5" s="135">
        <f t="shared" si="9"/>
        <v>55.485</v>
      </c>
      <c r="AO5" s="135">
        <v>5</v>
      </c>
      <c r="AP5" s="137">
        <f t="shared" si="10"/>
        <v>1002.44</v>
      </c>
      <c r="AQ5" s="137">
        <f t="shared" si="11"/>
        <v>393.4</v>
      </c>
      <c r="AR5" s="137">
        <f t="shared" si="12"/>
        <v>105</v>
      </c>
      <c r="AS5" s="137">
        <f t="shared" si="13"/>
        <v>105</v>
      </c>
      <c r="AT5" s="137">
        <f t="shared" si="14"/>
        <v>1605.84</v>
      </c>
      <c r="AU5" s="137">
        <f t="shared" si="15"/>
        <v>1395.84</v>
      </c>
      <c r="AV5" s="137">
        <f t="shared" si="16"/>
        <v>210</v>
      </c>
      <c r="AW5" s="137">
        <v>80</v>
      </c>
      <c r="AX5" s="137">
        <f t="shared" si="17"/>
        <v>1685.84</v>
      </c>
      <c r="AY5" s="123"/>
      <c r="AZ5" s="146"/>
      <c r="BA5" s="147"/>
      <c r="BB5" s="115" t="s">
        <v>73</v>
      </c>
      <c r="BC5" s="147"/>
    </row>
    <row r="6" s="116" customFormat="1" ht="18.95" customHeight="1" spans="1:55">
      <c r="A6" s="127" t="s">
        <v>76</v>
      </c>
      <c r="B6" s="127" t="s">
        <v>68</v>
      </c>
      <c r="C6" s="127" t="s">
        <v>69</v>
      </c>
      <c r="D6" s="128"/>
      <c r="E6" s="129" t="s">
        <v>70</v>
      </c>
      <c r="F6" s="130" t="s">
        <v>71</v>
      </c>
      <c r="G6" s="127">
        <v>202101</v>
      </c>
      <c r="H6" s="127">
        <v>202207</v>
      </c>
      <c r="I6" s="138"/>
      <c r="J6" s="139"/>
      <c r="K6" s="138"/>
      <c r="L6" s="139"/>
      <c r="M6" s="138"/>
      <c r="N6" s="138"/>
      <c r="O6" s="139"/>
      <c r="P6" s="140"/>
      <c r="Q6" s="139"/>
      <c r="R6" s="138"/>
      <c r="S6" s="138"/>
      <c r="T6" s="139"/>
      <c r="U6" s="138"/>
      <c r="V6" s="139"/>
      <c r="W6" s="138"/>
      <c r="X6" s="138"/>
      <c r="Y6" s="139"/>
      <c r="Z6" s="138"/>
      <c r="AA6" s="138"/>
      <c r="AB6" s="145"/>
      <c r="AC6" s="138"/>
      <c r="AD6" s="138">
        <f>2100-1800</f>
        <v>300</v>
      </c>
      <c r="AE6" s="139">
        <v>0.05</v>
      </c>
      <c r="AF6" s="138">
        <f t="shared" si="7"/>
        <v>15</v>
      </c>
      <c r="AG6" s="139">
        <v>0.05</v>
      </c>
      <c r="AH6" s="138">
        <f t="shared" si="8"/>
        <v>15</v>
      </c>
      <c r="AI6" s="138"/>
      <c r="AJ6" s="138"/>
      <c r="AK6" s="138"/>
      <c r="AL6" s="138"/>
      <c r="AM6" s="138"/>
      <c r="AN6" s="138"/>
      <c r="AO6" s="138"/>
      <c r="AP6" s="140">
        <f t="shared" si="10"/>
        <v>0</v>
      </c>
      <c r="AQ6" s="140">
        <f t="shared" si="11"/>
        <v>0</v>
      </c>
      <c r="AR6" s="140">
        <f t="shared" si="12"/>
        <v>15</v>
      </c>
      <c r="AS6" s="140">
        <f t="shared" si="13"/>
        <v>15</v>
      </c>
      <c r="AT6" s="140">
        <f t="shared" si="14"/>
        <v>30</v>
      </c>
      <c r="AU6" s="140">
        <f t="shared" si="15"/>
        <v>0</v>
      </c>
      <c r="AV6" s="140">
        <f t="shared" si="16"/>
        <v>30</v>
      </c>
      <c r="AW6" s="140"/>
      <c r="AX6" s="140">
        <f t="shared" si="17"/>
        <v>30</v>
      </c>
      <c r="AY6" s="128" t="s">
        <v>77</v>
      </c>
      <c r="AZ6" s="148"/>
      <c r="BA6" s="149"/>
      <c r="BB6" s="116" t="s">
        <v>73</v>
      </c>
      <c r="BC6" s="149"/>
    </row>
    <row r="7" s="117" customFormat="1" ht="18.95" customHeight="1" spans="1:52">
      <c r="A7" s="131" t="s">
        <v>74</v>
      </c>
      <c r="B7" s="132"/>
      <c r="C7" s="132"/>
      <c r="D7" s="132"/>
      <c r="E7" s="132"/>
      <c r="F7" s="132"/>
      <c r="G7" s="132"/>
      <c r="H7" s="132"/>
      <c r="I7" s="141">
        <f t="shared" ref="I7:AX7" si="18">SUM(I3:I6)</f>
        <v>11097</v>
      </c>
      <c r="J7" s="141">
        <f t="shared" si="18"/>
        <v>0.48</v>
      </c>
      <c r="K7" s="141">
        <f t="shared" si="18"/>
        <v>1775.52</v>
      </c>
      <c r="L7" s="141">
        <f t="shared" si="18"/>
        <v>0.24</v>
      </c>
      <c r="M7" s="141">
        <f t="shared" si="18"/>
        <v>887.76</v>
      </c>
      <c r="N7" s="141">
        <f t="shared" si="18"/>
        <v>11097</v>
      </c>
      <c r="O7" s="141">
        <f t="shared" si="18"/>
        <v>0.255</v>
      </c>
      <c r="P7" s="141">
        <f t="shared" si="18"/>
        <v>943.26</v>
      </c>
      <c r="Q7" s="141">
        <f t="shared" si="18"/>
        <v>0.06</v>
      </c>
      <c r="R7" s="141">
        <f t="shared" si="18"/>
        <v>221.94</v>
      </c>
      <c r="S7" s="141">
        <f t="shared" si="18"/>
        <v>11097</v>
      </c>
      <c r="T7" s="141">
        <f t="shared" si="18"/>
        <v>0.015</v>
      </c>
      <c r="U7" s="141">
        <f t="shared" si="18"/>
        <v>55.5</v>
      </c>
      <c r="V7" s="141">
        <f t="shared" si="18"/>
        <v>0.015</v>
      </c>
      <c r="W7" s="141">
        <f t="shared" si="18"/>
        <v>55.5</v>
      </c>
      <c r="X7" s="141">
        <f t="shared" si="18"/>
        <v>0</v>
      </c>
      <c r="Y7" s="141">
        <f t="shared" si="18"/>
        <v>0</v>
      </c>
      <c r="Z7" s="141">
        <f t="shared" si="18"/>
        <v>0</v>
      </c>
      <c r="AA7" s="141">
        <f t="shared" si="18"/>
        <v>11097</v>
      </c>
      <c r="AB7" s="141">
        <f t="shared" si="18"/>
        <v>0.018</v>
      </c>
      <c r="AC7" s="141">
        <f t="shared" si="18"/>
        <v>66.57</v>
      </c>
      <c r="AD7" s="141">
        <f t="shared" si="18"/>
        <v>6600</v>
      </c>
      <c r="AE7" s="141">
        <f t="shared" si="18"/>
        <v>0.2</v>
      </c>
      <c r="AF7" s="141">
        <f t="shared" si="18"/>
        <v>330</v>
      </c>
      <c r="AG7" s="141">
        <f t="shared" si="18"/>
        <v>0.2</v>
      </c>
      <c r="AH7" s="141">
        <f t="shared" si="18"/>
        <v>330</v>
      </c>
      <c r="AI7" s="141">
        <f t="shared" si="18"/>
        <v>0</v>
      </c>
      <c r="AJ7" s="141">
        <f t="shared" si="18"/>
        <v>0</v>
      </c>
      <c r="AK7" s="141">
        <f t="shared" si="18"/>
        <v>0</v>
      </c>
      <c r="AL7" s="141">
        <f t="shared" si="18"/>
        <v>0</v>
      </c>
      <c r="AM7" s="141">
        <f t="shared" si="18"/>
        <v>0</v>
      </c>
      <c r="AN7" s="141">
        <f t="shared" si="18"/>
        <v>166.455</v>
      </c>
      <c r="AO7" s="141">
        <f t="shared" si="18"/>
        <v>15</v>
      </c>
      <c r="AP7" s="141">
        <f t="shared" si="18"/>
        <v>3007.32</v>
      </c>
      <c r="AQ7" s="141">
        <f t="shared" si="18"/>
        <v>1180.2</v>
      </c>
      <c r="AR7" s="141">
        <f t="shared" si="18"/>
        <v>330</v>
      </c>
      <c r="AS7" s="141">
        <f t="shared" si="18"/>
        <v>330</v>
      </c>
      <c r="AT7" s="141">
        <f t="shared" si="18"/>
        <v>4847.52</v>
      </c>
      <c r="AU7" s="141">
        <f t="shared" si="18"/>
        <v>4187.52</v>
      </c>
      <c r="AV7" s="141">
        <f t="shared" si="18"/>
        <v>660</v>
      </c>
      <c r="AW7" s="141">
        <f t="shared" si="18"/>
        <v>240</v>
      </c>
      <c r="AX7" s="141">
        <f t="shared" si="18"/>
        <v>5087.52</v>
      </c>
      <c r="AY7" s="150"/>
      <c r="AZ7" s="151"/>
    </row>
    <row r="8" s="118" customFormat="1" ht="16.5" spans="1:52">
      <c r="A8" s="119"/>
      <c r="B8" s="119"/>
      <c r="C8" s="119"/>
      <c r="D8" s="119"/>
      <c r="E8" s="119"/>
      <c r="F8" s="119"/>
      <c r="G8" s="119"/>
      <c r="H8" s="119"/>
      <c r="I8" s="142"/>
      <c r="AX8" s="119">
        <f>'（居民）工资表-1月'!E10</f>
        <v>4754.52</v>
      </c>
      <c r="AY8" s="119"/>
      <c r="AZ8" s="119"/>
    </row>
    <row r="9" s="118" customFormat="1" spans="1:52">
      <c r="A9" s="119"/>
      <c r="B9" s="119"/>
      <c r="C9" s="119"/>
      <c r="D9" s="119"/>
      <c r="E9" s="119"/>
      <c r="F9" s="119"/>
      <c r="G9" s="119"/>
      <c r="H9" s="119"/>
      <c r="AY9" s="119"/>
      <c r="AZ9" s="119"/>
    </row>
    <row r="10" s="118" customFormat="1" spans="1:52">
      <c r="A10" s="119"/>
      <c r="B10" s="119"/>
      <c r="C10" s="119"/>
      <c r="D10" s="119"/>
      <c r="E10" s="119"/>
      <c r="F10" s="119"/>
      <c r="G10" s="119"/>
      <c r="H10" s="119"/>
      <c r="AY10" s="119"/>
      <c r="AZ10" s="119"/>
    </row>
    <row r="11" s="118" customFormat="1" spans="1:52">
      <c r="A11" s="119"/>
      <c r="B11" s="119"/>
      <c r="C11" s="119"/>
      <c r="D11" s="119"/>
      <c r="E11" s="119"/>
      <c r="F11" s="119"/>
      <c r="G11" s="119"/>
      <c r="H11" s="119"/>
      <c r="AX11" s="152"/>
      <c r="AY11" s="119"/>
      <c r="AZ11" s="119"/>
    </row>
    <row r="12" s="118" customFormat="1" spans="1:52">
      <c r="A12" s="119"/>
      <c r="B12" s="119"/>
      <c r="C12" s="119"/>
      <c r="D12" s="119"/>
      <c r="E12" s="119"/>
      <c r="F12" s="119"/>
      <c r="G12" s="119"/>
      <c r="H12" s="119"/>
      <c r="AX12" s="152"/>
      <c r="AY12" s="119"/>
      <c r="AZ12" s="119"/>
    </row>
    <row r="13" s="118" customFormat="1" spans="1:52">
      <c r="A13" s="119"/>
      <c r="B13" s="119"/>
      <c r="C13" s="119"/>
      <c r="D13" s="119"/>
      <c r="E13" s="119"/>
      <c r="F13" s="119"/>
      <c r="G13" s="119"/>
      <c r="H13" s="119"/>
      <c r="AX13" s="152"/>
      <c r="AY13" s="119"/>
      <c r="AZ13" s="119"/>
    </row>
  </sheetData>
  <mergeCells count="23">
    <mergeCell ref="I1:M1"/>
    <mergeCell ref="N1:R1"/>
    <mergeCell ref="S1:W1"/>
    <mergeCell ref="X1:Z1"/>
    <mergeCell ref="AA1:AC1"/>
    <mergeCell ref="AD1:AH1"/>
    <mergeCell ref="AI1:AM1"/>
    <mergeCell ref="AN1:AO1"/>
    <mergeCell ref="AP1:AT1"/>
    <mergeCell ref="A7:H7"/>
    <mergeCell ref="A1:A2"/>
    <mergeCell ref="B1:B2"/>
    <mergeCell ref="C1:C2"/>
    <mergeCell ref="D1:D2"/>
    <mergeCell ref="E1:E2"/>
    <mergeCell ref="F1:F2"/>
    <mergeCell ref="G1:G2"/>
    <mergeCell ref="H1:H2"/>
    <mergeCell ref="AU1:AU2"/>
    <mergeCell ref="AV1:AV2"/>
    <mergeCell ref="AW1:AW2"/>
    <mergeCell ref="AX1:AX2"/>
    <mergeCell ref="AY1:AY2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AT21"/>
  <sheetViews>
    <sheetView workbookViewId="0">
      <pane xSplit="6" ySplit="3" topLeftCell="G4" activePane="bottomRight" state="frozen"/>
      <selection/>
      <selection pane="topRight"/>
      <selection pane="bottomLeft"/>
      <selection pane="bottomRight" activeCell="A4" sqref="A4:P4"/>
    </sheetView>
  </sheetViews>
  <sheetFormatPr defaultColWidth="9" defaultRowHeight="13.5"/>
  <cols>
    <col min="1" max="1" width="4.5" style="15" customWidth="1"/>
    <col min="2" max="2" width="12.625" style="15" customWidth="1"/>
    <col min="3" max="3" width="10.5" style="15" customWidth="1"/>
    <col min="4" max="4" width="8.75" style="15" customWidth="1"/>
    <col min="5" max="5" width="19.5" style="16" customWidth="1"/>
    <col min="6" max="6" width="9" style="15"/>
    <col min="7" max="7" width="11.875" style="17" customWidth="1"/>
    <col min="8" max="8" width="4.625" style="15" hidden="1" customWidth="1"/>
    <col min="9" max="9" width="5.25" style="15" hidden="1" customWidth="1"/>
    <col min="10" max="10" width="11.75" style="18" customWidth="1"/>
    <col min="11" max="11" width="5.25" style="15" customWidth="1"/>
    <col min="12" max="12" width="11.75" style="15" customWidth="1"/>
    <col min="13" max="13" width="9.75" style="15" customWidth="1" outlineLevel="1"/>
    <col min="14" max="15" width="9" style="15" customWidth="1" outlineLevel="1"/>
    <col min="16" max="16" width="11.125" style="15" customWidth="1" outlineLevel="1"/>
    <col min="17" max="17" width="9.75" style="15" customWidth="1"/>
    <col min="18" max="18" width="9.5" style="15" customWidth="1"/>
    <col min="19" max="19" width="14.125" style="15" customWidth="1"/>
    <col min="20" max="21" width="12.25" style="15" customWidth="1"/>
    <col min="22" max="27" width="9" style="15" hidden="1" customWidth="1" outlineLevel="1"/>
    <col min="28" max="28" width="11.25" style="15" customWidth="1" collapsed="1"/>
    <col min="29" max="29" width="8.5" style="15" customWidth="1"/>
    <col min="30" max="30" width="15.25" style="15" customWidth="1"/>
    <col min="31" max="31" width="14" style="15" customWidth="1"/>
    <col min="32" max="32" width="10.75" style="15" customWidth="1"/>
    <col min="33" max="33" width="12.25" style="15" customWidth="1"/>
    <col min="34" max="34" width="11.5" style="15" customWidth="1"/>
    <col min="35" max="35" width="7.875" style="19" customWidth="1"/>
    <col min="36" max="36" width="11.5" style="15" customWidth="1"/>
    <col min="37" max="37" width="9" style="15"/>
    <col min="38" max="38" width="11.5" style="15" customWidth="1"/>
    <col min="39" max="40" width="9" style="15" customWidth="1"/>
    <col min="41" max="41" width="19" style="15" customWidth="1"/>
    <col min="42" max="42" width="12.25" style="15" customWidth="1"/>
    <col min="43" max="43" width="9" style="15"/>
    <col min="44" max="44" width="7" style="15" customWidth="1"/>
    <col min="45" max="45" width="6.75" style="15" customWidth="1"/>
    <col min="46" max="46" width="6.125" style="15" customWidth="1"/>
    <col min="47" max="16384" width="9" style="15"/>
  </cols>
  <sheetData>
    <row r="1" s="10" customFormat="1" ht="29.25" customHeight="1" spans="1:45">
      <c r="A1" s="20" t="s">
        <v>78</v>
      </c>
      <c r="B1" s="21"/>
      <c r="C1" s="22"/>
      <c r="D1" s="23"/>
      <c r="E1" s="24"/>
      <c r="F1" s="24"/>
      <c r="G1" s="25"/>
      <c r="J1" s="60"/>
      <c r="L1" s="61"/>
      <c r="M1" s="62" t="s">
        <v>79</v>
      </c>
      <c r="N1" s="62"/>
      <c r="O1" s="62"/>
      <c r="P1" s="62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61"/>
      <c r="AE1" s="61"/>
      <c r="AF1" s="61"/>
      <c r="AG1" s="61"/>
      <c r="AH1" s="61"/>
      <c r="AI1" s="97"/>
      <c r="AJ1" s="61"/>
      <c r="AK1" s="61"/>
      <c r="AL1" s="61"/>
      <c r="AM1" s="24"/>
      <c r="AN1" s="24"/>
      <c r="AO1" s="108"/>
      <c r="AP1" s="24"/>
      <c r="AQ1" s="24"/>
      <c r="AR1" s="24"/>
      <c r="AS1" s="24"/>
    </row>
    <row r="2" s="11" customFormat="1" ht="20.1" customHeight="1" spans="1:46">
      <c r="A2" s="26" t="s">
        <v>19</v>
      </c>
      <c r="B2" s="27" t="s">
        <v>80</v>
      </c>
      <c r="C2" s="28" t="s">
        <v>81</v>
      </c>
      <c r="D2" s="28" t="s">
        <v>82</v>
      </c>
      <c r="E2" s="29" t="s">
        <v>83</v>
      </c>
      <c r="F2" s="30" t="s">
        <v>84</v>
      </c>
      <c r="G2" s="29" t="s">
        <v>85</v>
      </c>
      <c r="H2" s="29" t="s">
        <v>86</v>
      </c>
      <c r="I2" s="29" t="s">
        <v>87</v>
      </c>
      <c r="J2" s="63" t="s">
        <v>88</v>
      </c>
      <c r="K2" s="29" t="s">
        <v>89</v>
      </c>
      <c r="L2" s="29" t="s">
        <v>90</v>
      </c>
      <c r="M2" s="64" t="s">
        <v>91</v>
      </c>
      <c r="N2" s="65"/>
      <c r="O2" s="65"/>
      <c r="P2" s="66"/>
      <c r="Q2" s="30" t="s">
        <v>92</v>
      </c>
      <c r="R2" s="29" t="s">
        <v>93</v>
      </c>
      <c r="S2" s="30" t="s">
        <v>94</v>
      </c>
      <c r="T2" s="84" t="s">
        <v>95</v>
      </c>
      <c r="U2" s="30" t="s">
        <v>96</v>
      </c>
      <c r="V2" s="85" t="s">
        <v>97</v>
      </c>
      <c r="W2" s="86"/>
      <c r="X2" s="86"/>
      <c r="Y2" s="86"/>
      <c r="Z2" s="86"/>
      <c r="AA2" s="92"/>
      <c r="AB2" s="30" t="s">
        <v>98</v>
      </c>
      <c r="AC2" s="30" t="s">
        <v>99</v>
      </c>
      <c r="AD2" s="84" t="s">
        <v>100</v>
      </c>
      <c r="AE2" s="84" t="s">
        <v>101</v>
      </c>
      <c r="AF2" s="84" t="s">
        <v>102</v>
      </c>
      <c r="AG2" s="84" t="s">
        <v>103</v>
      </c>
      <c r="AH2" s="98" t="s">
        <v>104</v>
      </c>
      <c r="AI2" s="99" t="s">
        <v>105</v>
      </c>
      <c r="AJ2" s="98" t="s">
        <v>106</v>
      </c>
      <c r="AK2" s="28" t="s">
        <v>54</v>
      </c>
      <c r="AL2" s="98" t="s">
        <v>107</v>
      </c>
      <c r="AM2" s="29" t="s">
        <v>108</v>
      </c>
      <c r="AN2" s="29" t="s">
        <v>109</v>
      </c>
      <c r="AO2" s="109" t="s">
        <v>110</v>
      </c>
      <c r="AP2" s="29" t="s">
        <v>111</v>
      </c>
      <c r="AQ2" s="29" t="s">
        <v>112</v>
      </c>
      <c r="AR2" s="30" t="s">
        <v>113</v>
      </c>
      <c r="AS2" s="30" t="s">
        <v>114</v>
      </c>
      <c r="AT2" s="30" t="s">
        <v>115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7"/>
      <c r="K3" s="34"/>
      <c r="L3" s="34"/>
      <c r="M3" s="68" t="s">
        <v>116</v>
      </c>
      <c r="N3" s="68" t="s">
        <v>117</v>
      </c>
      <c r="O3" s="68" t="s">
        <v>118</v>
      </c>
      <c r="P3" s="68" t="s">
        <v>67</v>
      </c>
      <c r="Q3" s="35"/>
      <c r="R3" s="34"/>
      <c r="S3" s="35"/>
      <c r="T3" s="87"/>
      <c r="U3" s="35"/>
      <c r="V3" s="88" t="s">
        <v>119</v>
      </c>
      <c r="W3" s="88" t="s">
        <v>120</v>
      </c>
      <c r="X3" s="88" t="s">
        <v>121</v>
      </c>
      <c r="Y3" s="88" t="s">
        <v>122</v>
      </c>
      <c r="Z3" s="88" t="s">
        <v>123</v>
      </c>
      <c r="AA3" s="88" t="s">
        <v>124</v>
      </c>
      <c r="AB3" s="35"/>
      <c r="AC3" s="35"/>
      <c r="AD3" s="87"/>
      <c r="AE3" s="87"/>
      <c r="AF3" s="87"/>
      <c r="AG3" s="87"/>
      <c r="AH3" s="100"/>
      <c r="AI3" s="101"/>
      <c r="AJ3" s="100"/>
      <c r="AK3" s="33"/>
      <c r="AL3" s="100"/>
      <c r="AM3" s="34"/>
      <c r="AN3" s="34"/>
      <c r="AO3" s="110"/>
      <c r="AP3" s="34"/>
      <c r="AQ3" s="34"/>
      <c r="AR3" s="35"/>
      <c r="AS3" s="35"/>
      <c r="AT3" s="35"/>
    </row>
    <row r="4" s="12" customFormat="1" ht="18" customHeight="1" spans="1:46">
      <c r="A4" s="36">
        <v>1</v>
      </c>
      <c r="B4" s="37" t="s">
        <v>125</v>
      </c>
      <c r="C4" s="37" t="s">
        <v>70</v>
      </c>
      <c r="D4" s="37" t="s">
        <v>126</v>
      </c>
      <c r="E4" s="37" t="s">
        <v>71</v>
      </c>
      <c r="F4" s="38" t="s">
        <v>127</v>
      </c>
      <c r="G4" s="39">
        <v>15923409172</v>
      </c>
      <c r="H4" s="40"/>
      <c r="I4" s="40"/>
      <c r="J4" s="69">
        <v>44232</v>
      </c>
      <c r="K4" s="40"/>
      <c r="L4" s="70">
        <v>5500</v>
      </c>
      <c r="M4" s="71">
        <v>295.92</v>
      </c>
      <c r="N4" s="71">
        <f>73.98+5</f>
        <v>78.98</v>
      </c>
      <c r="O4" s="71">
        <v>18.5</v>
      </c>
      <c r="P4" s="71">
        <v>90</v>
      </c>
      <c r="Q4" s="89">
        <f>ROUND(SUM(M4:P4),2)</f>
        <v>483.4</v>
      </c>
      <c r="R4" s="70">
        <v>0</v>
      </c>
      <c r="S4" s="90">
        <f>L4+IFERROR(VLOOKUP($E:$E,'（居民）工资表-4月'!$E:$S,15,0),0)</f>
        <v>27500</v>
      </c>
      <c r="T4" s="91">
        <f>5000+IFERROR(VLOOKUP($E:$E,'（居民）工资表-4月'!$E:$T,16,0),0)</f>
        <v>25000</v>
      </c>
      <c r="U4" s="91">
        <f>Q4+IFERROR(VLOOKUP($E:$E,'（居民）工资表-4月'!$E:$U,17,0),0)</f>
        <v>2629.16</v>
      </c>
      <c r="V4" s="70"/>
      <c r="W4" s="70"/>
      <c r="X4" s="70"/>
      <c r="Y4" s="70"/>
      <c r="Z4" s="70"/>
      <c r="AA4" s="70"/>
      <c r="AB4" s="90">
        <f>ROUND(SUM(V4:AA4),2)</f>
        <v>0</v>
      </c>
      <c r="AC4" s="90">
        <f>R4+IFERROR(VLOOKUP($E:$E,'（居民）工资表-4月'!$E:$AC,25,0),0)</f>
        <v>0</v>
      </c>
      <c r="AD4" s="93">
        <f>ROUND(S4-T4-U4-AB4-AC4,2)</f>
        <v>-129.16</v>
      </c>
      <c r="AE4" s="94">
        <f>ROUND(MAX((AD4)*{0.03;0.1;0.2;0.25;0.3;0.35;0.45}-{0;2520;16920;31920;52920;85920;181920},0),2)</f>
        <v>0</v>
      </c>
      <c r="AF4" s="95">
        <f>IFERROR(VLOOKUP(E:E,'（居民）工资表-4月'!E:AF,28,0)+VLOOKUP(E:E,'（居民）工资表-4月'!E:AG,29,0),0)</f>
        <v>0</v>
      </c>
      <c r="AG4" s="95">
        <f>IF((AE4-AF4)&lt;0,0,AE4-AF4)</f>
        <v>0</v>
      </c>
      <c r="AH4" s="102">
        <f>ROUND(IF((L4-Q4-AG4)&lt;0,0,(L4-Q4-AG4)),2)</f>
        <v>5016.6</v>
      </c>
      <c r="AI4" s="103"/>
      <c r="AJ4" s="102">
        <f>AH4+AI4</f>
        <v>5016.6</v>
      </c>
      <c r="AK4" s="104"/>
      <c r="AL4" s="102">
        <f>AJ4+AG4+AK4</f>
        <v>5016.6</v>
      </c>
      <c r="AM4" s="104"/>
      <c r="AN4" s="104"/>
      <c r="AO4" s="104"/>
      <c r="AP4" s="104"/>
      <c r="AQ4" s="104"/>
      <c r="AR4" s="111" t="str">
        <f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1" t="str">
        <f>IF(SUMPRODUCT(N(E$1:E$4=E4))&gt;1,"重复","不")</f>
        <v>不</v>
      </c>
      <c r="AT4" s="111" t="str">
        <f>IF(SUMPRODUCT(N(AO$1:AO$4=AO4))&gt;1,"重复","不")</f>
        <v>重复</v>
      </c>
    </row>
    <row r="5" s="13" customFormat="1" ht="18" customHeight="1" spans="1:46">
      <c r="A5" s="41"/>
      <c r="B5" s="42" t="s">
        <v>74</v>
      </c>
      <c r="C5" s="42"/>
      <c r="D5" s="43"/>
      <c r="E5" s="44"/>
      <c r="F5" s="45"/>
      <c r="G5" s="46"/>
      <c r="H5" s="45"/>
      <c r="I5" s="72"/>
      <c r="J5" s="73"/>
      <c r="K5" s="72"/>
      <c r="L5" s="74">
        <f t="shared" ref="L5:AL5" si="0">SUM(L4:L4)</f>
        <v>5500</v>
      </c>
      <c r="M5" s="74">
        <f t="shared" si="0"/>
        <v>295.92</v>
      </c>
      <c r="N5" s="74">
        <f t="shared" si="0"/>
        <v>78.98</v>
      </c>
      <c r="O5" s="74">
        <f t="shared" si="0"/>
        <v>18.5</v>
      </c>
      <c r="P5" s="74">
        <f t="shared" si="0"/>
        <v>90</v>
      </c>
      <c r="Q5" s="74">
        <f t="shared" si="0"/>
        <v>483.4</v>
      </c>
      <c r="R5" s="74">
        <f t="shared" si="0"/>
        <v>0</v>
      </c>
      <c r="S5" s="74">
        <f t="shared" si="0"/>
        <v>27500</v>
      </c>
      <c r="T5" s="74">
        <f t="shared" si="0"/>
        <v>25000</v>
      </c>
      <c r="U5" s="74">
        <f t="shared" si="0"/>
        <v>2629.16</v>
      </c>
      <c r="V5" s="74">
        <f t="shared" si="0"/>
        <v>0</v>
      </c>
      <c r="W5" s="74">
        <f t="shared" si="0"/>
        <v>0</v>
      </c>
      <c r="X5" s="74">
        <f t="shared" si="0"/>
        <v>0</v>
      </c>
      <c r="Y5" s="74">
        <f t="shared" si="0"/>
        <v>0</v>
      </c>
      <c r="Z5" s="74">
        <f t="shared" si="0"/>
        <v>0</v>
      </c>
      <c r="AA5" s="74">
        <f t="shared" si="0"/>
        <v>0</v>
      </c>
      <c r="AB5" s="74">
        <f t="shared" si="0"/>
        <v>0</v>
      </c>
      <c r="AC5" s="74">
        <f t="shared" si="0"/>
        <v>0</v>
      </c>
      <c r="AD5" s="74">
        <f t="shared" si="0"/>
        <v>-129.16</v>
      </c>
      <c r="AE5" s="74">
        <f t="shared" si="0"/>
        <v>0</v>
      </c>
      <c r="AF5" s="74">
        <f t="shared" si="0"/>
        <v>0</v>
      </c>
      <c r="AG5" s="74">
        <f t="shared" si="0"/>
        <v>0</v>
      </c>
      <c r="AH5" s="74">
        <f t="shared" si="0"/>
        <v>5016.6</v>
      </c>
      <c r="AI5" s="105">
        <f t="shared" si="0"/>
        <v>0</v>
      </c>
      <c r="AJ5" s="74">
        <f t="shared" si="0"/>
        <v>5016.6</v>
      </c>
      <c r="AK5" s="74">
        <f t="shared" si="0"/>
        <v>0</v>
      </c>
      <c r="AL5" s="74">
        <f t="shared" si="0"/>
        <v>5016.6</v>
      </c>
      <c r="AM5" s="106"/>
      <c r="AN5" s="106"/>
      <c r="AO5" s="106"/>
      <c r="AP5" s="106"/>
      <c r="AQ5" s="106"/>
      <c r="AR5" s="45"/>
      <c r="AS5" s="45"/>
      <c r="AT5" s="112"/>
    </row>
    <row r="8" spans="30:30">
      <c r="AD8" s="96"/>
    </row>
    <row r="9" ht="18.75" customHeight="1" spans="2:33">
      <c r="B9" s="47" t="s">
        <v>106</v>
      </c>
      <c r="C9" s="47" t="s">
        <v>128</v>
      </c>
      <c r="D9" s="47" t="s">
        <v>54</v>
      </c>
      <c r="E9" s="47" t="s">
        <v>55</v>
      </c>
      <c r="AD9" s="10"/>
      <c r="AG9" s="19"/>
    </row>
    <row r="10" ht="18.75" customHeight="1" spans="2:5">
      <c r="B10" s="48">
        <f>AJ5</f>
        <v>5016.6</v>
      </c>
      <c r="C10" s="48">
        <f>AG5</f>
        <v>0</v>
      </c>
      <c r="D10" s="48">
        <f>AK5</f>
        <v>0</v>
      </c>
      <c r="E10" s="48">
        <f>B10+C10+D10</f>
        <v>5016.6</v>
      </c>
    </row>
    <row r="11" spans="2:5">
      <c r="B11" s="49"/>
      <c r="C11" s="49"/>
      <c r="D11" s="49"/>
      <c r="E11" s="49"/>
    </row>
    <row r="12" s="14" customFormat="1" spans="1:35">
      <c r="A12" s="50" t="s">
        <v>129</v>
      </c>
      <c r="B12" s="51" t="s">
        <v>130</v>
      </c>
      <c r="C12" s="52"/>
      <c r="D12" s="52"/>
      <c r="E12" s="52"/>
      <c r="G12" s="53"/>
      <c r="J12" s="75"/>
      <c r="M12" s="76"/>
      <c r="AI12" s="107"/>
    </row>
    <row r="13" s="14" customFormat="1" spans="1:35">
      <c r="A13" s="54"/>
      <c r="B13" s="55" t="s">
        <v>131</v>
      </c>
      <c r="C13" s="52"/>
      <c r="D13" s="52"/>
      <c r="E13" s="52"/>
      <c r="G13" s="53"/>
      <c r="J13" s="75"/>
      <c r="M13" s="76"/>
      <c r="AI13" s="107"/>
    </row>
    <row r="14" s="14" customFormat="1" spans="1:35">
      <c r="A14" s="51"/>
      <c r="B14" s="55" t="s">
        <v>132</v>
      </c>
      <c r="C14" s="56"/>
      <c r="D14" s="56"/>
      <c r="E14" s="56"/>
      <c r="F14" s="56"/>
      <c r="G14" s="56"/>
      <c r="H14" s="56"/>
      <c r="I14" s="56"/>
      <c r="J14" s="77"/>
      <c r="K14" s="56"/>
      <c r="L14" s="56"/>
      <c r="M14" s="78"/>
      <c r="N14" s="56"/>
      <c r="O14" s="56"/>
      <c r="P14" s="56"/>
      <c r="AI14" s="107"/>
    </row>
    <row r="15" s="14" customFormat="1" customHeight="1" spans="1:35">
      <c r="A15" s="55"/>
      <c r="B15" s="55" t="s">
        <v>133</v>
      </c>
      <c r="C15" s="57"/>
      <c r="D15" s="57"/>
      <c r="E15" s="57"/>
      <c r="F15" s="57"/>
      <c r="G15" s="57"/>
      <c r="H15" s="57"/>
      <c r="I15" s="79"/>
      <c r="J15" s="80"/>
      <c r="K15" s="79"/>
      <c r="L15" s="79"/>
      <c r="M15" s="81"/>
      <c r="N15" s="79"/>
      <c r="O15" s="79"/>
      <c r="P15" s="79"/>
      <c r="AI15" s="107"/>
    </row>
    <row r="16" s="14" customFormat="1" customHeight="1" spans="1:35">
      <c r="A16" s="55"/>
      <c r="B16" s="55" t="s">
        <v>134</v>
      </c>
      <c r="C16" s="57"/>
      <c r="D16" s="57"/>
      <c r="E16" s="57"/>
      <c r="F16" s="57"/>
      <c r="G16" s="57"/>
      <c r="H16" s="57"/>
      <c r="I16" s="57"/>
      <c r="J16" s="82"/>
      <c r="K16" s="57"/>
      <c r="L16" s="79"/>
      <c r="M16" s="81"/>
      <c r="N16" s="79"/>
      <c r="O16" s="79"/>
      <c r="P16" s="79"/>
      <c r="AI16" s="107"/>
    </row>
    <row r="17" s="14" customFormat="1" customHeight="1" spans="1:35">
      <c r="A17" s="55"/>
      <c r="B17" s="55" t="s">
        <v>135</v>
      </c>
      <c r="C17" s="57"/>
      <c r="D17" s="57"/>
      <c r="E17" s="57"/>
      <c r="F17" s="57"/>
      <c r="G17" s="57"/>
      <c r="H17" s="57"/>
      <c r="I17" s="79"/>
      <c r="J17" s="80"/>
      <c r="K17" s="79"/>
      <c r="L17" s="79"/>
      <c r="M17" s="81"/>
      <c r="N17" s="79"/>
      <c r="O17" s="79"/>
      <c r="P17" s="79"/>
      <c r="AI17" s="107"/>
    </row>
    <row r="19" ht="11.25" customHeight="1" spans="2:2">
      <c r="B19" s="58" t="s">
        <v>136</v>
      </c>
    </row>
    <row r="20" spans="2:2">
      <c r="B20" s="59" t="s">
        <v>137</v>
      </c>
    </row>
    <row r="21" spans="2:2">
      <c r="B21" s="59" t="s">
        <v>138</v>
      </c>
    </row>
  </sheetData>
  <autoFilter ref="A3:AT5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17">
    <cfRule type="duplicateValues" dxfId="2" priority="2" stopIfTrue="1"/>
  </conditionalFormatting>
  <conditionalFormatting sqref="B12:B16">
    <cfRule type="duplicateValues" dxfId="2" priority="3" stopIfTrue="1"/>
  </conditionalFormatting>
  <conditionalFormatting sqref="B20:B21">
    <cfRule type="duplicateValues" dxfId="2" priority="1" stopIfTrue="1"/>
  </conditionalFormatting>
  <conditionalFormatting sqref="C9:C11">
    <cfRule type="duplicateValues" dxfId="2" priority="4" stopIfTrue="1"/>
    <cfRule type="expression" dxfId="3" priority="5" stopIfTrue="1">
      <formula>AND(COUNTIF($B$5:$B$65441,C9)+COUNTIF($B$1:$B$3,C9)&gt;1,NOT(ISBLANK(C9)))</formula>
    </cfRule>
    <cfRule type="expression" dxfId="3" priority="6" stopIfTrue="1">
      <formula>AND(COUNTIF($B$16:$B$65392,C9)+COUNTIF($B$1:$B$15,C9)&gt;1,NOT(ISBLANK(C9)))</formula>
    </cfRule>
    <cfRule type="expression" dxfId="3" priority="7" stopIfTrue="1">
      <formula>AND(COUNTIF($B$5:$B$65430,C9)+COUNTIF($B$1:$B$3,C9)&gt;1,NOT(ISBLANK(C9)))</formula>
    </cfRule>
  </conditionalFormatting>
  <pageMargins left="0.235416666666667" right="0.235416666666667" top="0.747916666666667" bottom="0.747916666666667" header="0.313888888888889" footer="0.313888888888889"/>
  <pageSetup paperSize="9" scale="56" fitToWidth="2" orientation="landscape"/>
  <headerFooter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AT21"/>
  <sheetViews>
    <sheetView workbookViewId="0">
      <pane xSplit="6" ySplit="3" topLeftCell="G4" activePane="bottomRight" state="frozen"/>
      <selection/>
      <selection pane="topRight"/>
      <selection pane="bottomLeft"/>
      <selection pane="bottomRight" activeCell="B4" sqref="B4:P4"/>
    </sheetView>
  </sheetViews>
  <sheetFormatPr defaultColWidth="9" defaultRowHeight="13.5"/>
  <cols>
    <col min="1" max="1" width="4.5" style="15" customWidth="1"/>
    <col min="2" max="2" width="12.625" style="15" customWidth="1"/>
    <col min="3" max="3" width="10.5" style="15" customWidth="1"/>
    <col min="4" max="4" width="8.75" style="15" customWidth="1"/>
    <col min="5" max="5" width="19.5" style="16" customWidth="1"/>
    <col min="6" max="6" width="9" style="15"/>
    <col min="7" max="7" width="11.875" style="17" customWidth="1"/>
    <col min="8" max="8" width="4.625" style="15" hidden="1" customWidth="1"/>
    <col min="9" max="9" width="5.25" style="15" hidden="1" customWidth="1"/>
    <col min="10" max="10" width="11.75" style="18" customWidth="1"/>
    <col min="11" max="11" width="5.25" style="15" customWidth="1"/>
    <col min="12" max="12" width="11.75" style="15" customWidth="1"/>
    <col min="13" max="13" width="12.5" style="15" customWidth="1" outlineLevel="1"/>
    <col min="14" max="15" width="9" style="15" customWidth="1" outlineLevel="1"/>
    <col min="16" max="16" width="11.125" style="15" customWidth="1" outlineLevel="1"/>
    <col min="17" max="17" width="9.75" style="15" customWidth="1"/>
    <col min="18" max="18" width="9.5" style="15" customWidth="1"/>
    <col min="19" max="19" width="13.375" style="15" customWidth="1"/>
    <col min="20" max="21" width="12.25" style="15" customWidth="1"/>
    <col min="22" max="27" width="9" style="15" hidden="1" customWidth="1" outlineLevel="1"/>
    <col min="28" max="28" width="11.25" style="15" customWidth="1" collapsed="1"/>
    <col min="29" max="29" width="8.5" style="15" customWidth="1"/>
    <col min="30" max="30" width="15.25" style="15" customWidth="1"/>
    <col min="31" max="31" width="14" style="15" customWidth="1"/>
    <col min="32" max="32" width="10.75" style="15" customWidth="1"/>
    <col min="33" max="33" width="12.25" style="15" customWidth="1"/>
    <col min="34" max="34" width="11.5" style="15" customWidth="1"/>
    <col min="35" max="35" width="7.875" style="19" customWidth="1"/>
    <col min="36" max="36" width="11.5" style="15" customWidth="1"/>
    <col min="37" max="37" width="9" style="15"/>
    <col min="38" max="38" width="11.5" style="15" customWidth="1"/>
    <col min="39" max="40" width="9" style="15" customWidth="1"/>
    <col min="41" max="41" width="19" style="15" customWidth="1"/>
    <col min="42" max="42" width="12.25" style="15" customWidth="1"/>
    <col min="43" max="43" width="9" style="15"/>
    <col min="44" max="44" width="7" style="15" customWidth="1"/>
    <col min="45" max="45" width="6.75" style="15" customWidth="1"/>
    <col min="46" max="46" width="6.125" style="15" customWidth="1"/>
    <col min="47" max="16384" width="9" style="15"/>
  </cols>
  <sheetData>
    <row r="1" s="10" customFormat="1" ht="29.25" customHeight="1" spans="1:45">
      <c r="A1" s="20" t="s">
        <v>78</v>
      </c>
      <c r="B1" s="21"/>
      <c r="C1" s="22"/>
      <c r="D1" s="23"/>
      <c r="E1" s="24"/>
      <c r="F1" s="24"/>
      <c r="G1" s="25"/>
      <c r="J1" s="60"/>
      <c r="L1" s="61"/>
      <c r="M1" s="62" t="s">
        <v>79</v>
      </c>
      <c r="N1" s="62"/>
      <c r="O1" s="62"/>
      <c r="P1" s="62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61"/>
      <c r="AE1" s="61"/>
      <c r="AF1" s="61"/>
      <c r="AG1" s="61"/>
      <c r="AH1" s="61"/>
      <c r="AI1" s="97"/>
      <c r="AJ1" s="61"/>
      <c r="AK1" s="61"/>
      <c r="AL1" s="61"/>
      <c r="AM1" s="24"/>
      <c r="AN1" s="24"/>
      <c r="AO1" s="108"/>
      <c r="AP1" s="24"/>
      <c r="AQ1" s="24"/>
      <c r="AR1" s="24"/>
      <c r="AS1" s="24"/>
    </row>
    <row r="2" s="11" customFormat="1" ht="20.1" customHeight="1" spans="1:46">
      <c r="A2" s="26" t="s">
        <v>19</v>
      </c>
      <c r="B2" s="27" t="s">
        <v>80</v>
      </c>
      <c r="C2" s="28" t="s">
        <v>81</v>
      </c>
      <c r="D2" s="28" t="s">
        <v>82</v>
      </c>
      <c r="E2" s="29" t="s">
        <v>83</v>
      </c>
      <c r="F2" s="30" t="s">
        <v>84</v>
      </c>
      <c r="G2" s="29" t="s">
        <v>85</v>
      </c>
      <c r="H2" s="29" t="s">
        <v>86</v>
      </c>
      <c r="I2" s="29" t="s">
        <v>87</v>
      </c>
      <c r="J2" s="63" t="s">
        <v>88</v>
      </c>
      <c r="K2" s="29" t="s">
        <v>89</v>
      </c>
      <c r="L2" s="29" t="s">
        <v>90</v>
      </c>
      <c r="M2" s="64" t="s">
        <v>91</v>
      </c>
      <c r="N2" s="65"/>
      <c r="O2" s="65"/>
      <c r="P2" s="66"/>
      <c r="Q2" s="30" t="s">
        <v>92</v>
      </c>
      <c r="R2" s="29" t="s">
        <v>93</v>
      </c>
      <c r="S2" s="30" t="s">
        <v>94</v>
      </c>
      <c r="T2" s="84" t="s">
        <v>95</v>
      </c>
      <c r="U2" s="30" t="s">
        <v>96</v>
      </c>
      <c r="V2" s="85" t="s">
        <v>97</v>
      </c>
      <c r="W2" s="86"/>
      <c r="X2" s="86"/>
      <c r="Y2" s="86"/>
      <c r="Z2" s="86"/>
      <c r="AA2" s="92"/>
      <c r="AB2" s="30" t="s">
        <v>98</v>
      </c>
      <c r="AC2" s="30" t="s">
        <v>99</v>
      </c>
      <c r="AD2" s="84" t="s">
        <v>100</v>
      </c>
      <c r="AE2" s="84" t="s">
        <v>101</v>
      </c>
      <c r="AF2" s="84" t="s">
        <v>102</v>
      </c>
      <c r="AG2" s="84" t="s">
        <v>103</v>
      </c>
      <c r="AH2" s="98" t="s">
        <v>104</v>
      </c>
      <c r="AI2" s="99" t="s">
        <v>105</v>
      </c>
      <c r="AJ2" s="98" t="s">
        <v>106</v>
      </c>
      <c r="AK2" s="28" t="s">
        <v>54</v>
      </c>
      <c r="AL2" s="98" t="s">
        <v>107</v>
      </c>
      <c r="AM2" s="29" t="s">
        <v>108</v>
      </c>
      <c r="AN2" s="29" t="s">
        <v>109</v>
      </c>
      <c r="AO2" s="109" t="s">
        <v>110</v>
      </c>
      <c r="AP2" s="29" t="s">
        <v>111</v>
      </c>
      <c r="AQ2" s="29" t="s">
        <v>112</v>
      </c>
      <c r="AR2" s="30" t="s">
        <v>113</v>
      </c>
      <c r="AS2" s="30" t="s">
        <v>114</v>
      </c>
      <c r="AT2" s="30" t="s">
        <v>115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7"/>
      <c r="K3" s="34"/>
      <c r="L3" s="34"/>
      <c r="M3" s="68" t="s">
        <v>116</v>
      </c>
      <c r="N3" s="68" t="s">
        <v>117</v>
      </c>
      <c r="O3" s="68" t="s">
        <v>118</v>
      </c>
      <c r="P3" s="68" t="s">
        <v>67</v>
      </c>
      <c r="Q3" s="35"/>
      <c r="R3" s="34"/>
      <c r="S3" s="35"/>
      <c r="T3" s="87"/>
      <c r="U3" s="35"/>
      <c r="V3" s="88" t="s">
        <v>119</v>
      </c>
      <c r="W3" s="88" t="s">
        <v>120</v>
      </c>
      <c r="X3" s="88" t="s">
        <v>121</v>
      </c>
      <c r="Y3" s="88" t="s">
        <v>122</v>
      </c>
      <c r="Z3" s="88" t="s">
        <v>123</v>
      </c>
      <c r="AA3" s="88" t="s">
        <v>124</v>
      </c>
      <c r="AB3" s="35"/>
      <c r="AC3" s="35"/>
      <c r="AD3" s="87"/>
      <c r="AE3" s="87"/>
      <c r="AF3" s="87"/>
      <c r="AG3" s="87"/>
      <c r="AH3" s="100"/>
      <c r="AI3" s="101"/>
      <c r="AJ3" s="100"/>
      <c r="AK3" s="33"/>
      <c r="AL3" s="100"/>
      <c r="AM3" s="34"/>
      <c r="AN3" s="34"/>
      <c r="AO3" s="110"/>
      <c r="AP3" s="34"/>
      <c r="AQ3" s="34"/>
      <c r="AR3" s="35"/>
      <c r="AS3" s="35"/>
      <c r="AT3" s="35"/>
    </row>
    <row r="4" s="12" customFormat="1" ht="18" customHeight="1" spans="1:46">
      <c r="A4" s="36">
        <v>1</v>
      </c>
      <c r="B4" s="37" t="s">
        <v>125</v>
      </c>
      <c r="C4" s="37" t="s">
        <v>70</v>
      </c>
      <c r="D4" s="37" t="s">
        <v>126</v>
      </c>
      <c r="E4" s="37" t="s">
        <v>71</v>
      </c>
      <c r="F4" s="38" t="s">
        <v>127</v>
      </c>
      <c r="G4" s="39">
        <v>15923409172</v>
      </c>
      <c r="H4" s="40"/>
      <c r="I4" s="40"/>
      <c r="J4" s="69">
        <v>44232</v>
      </c>
      <c r="K4" s="40"/>
      <c r="L4" s="70">
        <v>5500</v>
      </c>
      <c r="M4" s="71">
        <v>295.92</v>
      </c>
      <c r="N4" s="71">
        <f>73.98+5</f>
        <v>78.98</v>
      </c>
      <c r="O4" s="71">
        <v>18.5</v>
      </c>
      <c r="P4" s="71">
        <v>90</v>
      </c>
      <c r="Q4" s="89">
        <f>ROUND(SUM(M4:P4),2)</f>
        <v>483.4</v>
      </c>
      <c r="R4" s="70">
        <v>0</v>
      </c>
      <c r="S4" s="90">
        <f>L4+IFERROR(VLOOKUP($E:$E,'（居民）工资表-5月'!$E:$S,15,0),0)</f>
        <v>33000</v>
      </c>
      <c r="T4" s="91">
        <f>5000+IFERROR(VLOOKUP($E:$E,'（居民）工资表-5月'!$E:$T,16,0),0)</f>
        <v>30000</v>
      </c>
      <c r="U4" s="91">
        <f>Q4+IFERROR(VLOOKUP($E:$E,'（居民）工资表-5月'!$E:$U,17,0),0)</f>
        <v>3112.56</v>
      </c>
      <c r="V4" s="70"/>
      <c r="W4" s="70"/>
      <c r="X4" s="70"/>
      <c r="Y4" s="70"/>
      <c r="Z4" s="70"/>
      <c r="AA4" s="70"/>
      <c r="AB4" s="90">
        <f>ROUND(SUM(V4:AA4),2)</f>
        <v>0</v>
      </c>
      <c r="AC4" s="90">
        <f>R4+IFERROR(VLOOKUP($E:$E,'（居民）工资表-5月'!$E:$AC,25,0),0)</f>
        <v>0</v>
      </c>
      <c r="AD4" s="93">
        <f>ROUND(S4-T4-U4-AB4-AC4,2)</f>
        <v>-112.56</v>
      </c>
      <c r="AE4" s="94">
        <f>ROUND(MAX((AD4)*{0.03;0.1;0.2;0.25;0.3;0.35;0.45}-{0;2520;16920;31920;52920;85920;181920},0),2)</f>
        <v>0</v>
      </c>
      <c r="AF4" s="95">
        <f>IFERROR(VLOOKUP(E:E,'（居民）工资表-5月'!E:AF,28,0)+VLOOKUP(E:E,'（居民）工资表-5月'!E:AG,29,0),0)</f>
        <v>0</v>
      </c>
      <c r="AG4" s="95">
        <f>IF((AE4-AF4)&lt;0,0,AE4-AF4)</f>
        <v>0</v>
      </c>
      <c r="AH4" s="102">
        <f>ROUND(IF((L4-Q4-AG4)&lt;0,0,(L4-Q4-AG4)),2)</f>
        <v>5016.6</v>
      </c>
      <c r="AI4" s="103"/>
      <c r="AJ4" s="102">
        <f>AH4+AI4</f>
        <v>5016.6</v>
      </c>
      <c r="AK4" s="104"/>
      <c r="AL4" s="102">
        <f>AJ4+AG4+AK4</f>
        <v>5016.6</v>
      </c>
      <c r="AM4" s="104"/>
      <c r="AN4" s="104"/>
      <c r="AO4" s="104"/>
      <c r="AP4" s="104"/>
      <c r="AQ4" s="104"/>
      <c r="AR4" s="111" t="str">
        <f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1" t="str">
        <f>IF(SUMPRODUCT(N(E$1:E$4=E4))&gt;1,"重复","不")</f>
        <v>不</v>
      </c>
      <c r="AT4" s="111" t="str">
        <f>IF(SUMPRODUCT(N(AO$1:AO$4=AO4))&gt;1,"重复","不")</f>
        <v>重复</v>
      </c>
    </row>
    <row r="5" s="13" customFormat="1" ht="18" customHeight="1" spans="1:46">
      <c r="A5" s="41"/>
      <c r="B5" s="42" t="s">
        <v>74</v>
      </c>
      <c r="C5" s="42"/>
      <c r="D5" s="43"/>
      <c r="E5" s="44"/>
      <c r="F5" s="45"/>
      <c r="G5" s="46"/>
      <c r="H5" s="45"/>
      <c r="I5" s="72"/>
      <c r="J5" s="73"/>
      <c r="K5" s="72"/>
      <c r="L5" s="74">
        <f t="shared" ref="L5:AL5" si="0">SUM(L4:L4)</f>
        <v>5500</v>
      </c>
      <c r="M5" s="74">
        <f t="shared" si="0"/>
        <v>295.92</v>
      </c>
      <c r="N5" s="74">
        <f t="shared" si="0"/>
        <v>78.98</v>
      </c>
      <c r="O5" s="74">
        <f t="shared" si="0"/>
        <v>18.5</v>
      </c>
      <c r="P5" s="74">
        <f t="shared" si="0"/>
        <v>90</v>
      </c>
      <c r="Q5" s="74">
        <f t="shared" si="0"/>
        <v>483.4</v>
      </c>
      <c r="R5" s="74">
        <f t="shared" si="0"/>
        <v>0</v>
      </c>
      <c r="S5" s="74">
        <f t="shared" si="0"/>
        <v>33000</v>
      </c>
      <c r="T5" s="74">
        <f t="shared" si="0"/>
        <v>30000</v>
      </c>
      <c r="U5" s="74">
        <f t="shared" si="0"/>
        <v>3112.56</v>
      </c>
      <c r="V5" s="74">
        <f t="shared" si="0"/>
        <v>0</v>
      </c>
      <c r="W5" s="74">
        <f t="shared" si="0"/>
        <v>0</v>
      </c>
      <c r="X5" s="74">
        <f t="shared" si="0"/>
        <v>0</v>
      </c>
      <c r="Y5" s="74">
        <f t="shared" si="0"/>
        <v>0</v>
      </c>
      <c r="Z5" s="74">
        <f t="shared" si="0"/>
        <v>0</v>
      </c>
      <c r="AA5" s="74">
        <f t="shared" si="0"/>
        <v>0</v>
      </c>
      <c r="AB5" s="74">
        <f t="shared" si="0"/>
        <v>0</v>
      </c>
      <c r="AC5" s="74">
        <f t="shared" si="0"/>
        <v>0</v>
      </c>
      <c r="AD5" s="74">
        <f t="shared" si="0"/>
        <v>-112.56</v>
      </c>
      <c r="AE5" s="74">
        <f t="shared" si="0"/>
        <v>0</v>
      </c>
      <c r="AF5" s="74">
        <f t="shared" si="0"/>
        <v>0</v>
      </c>
      <c r="AG5" s="74">
        <f t="shared" si="0"/>
        <v>0</v>
      </c>
      <c r="AH5" s="74">
        <f t="shared" si="0"/>
        <v>5016.6</v>
      </c>
      <c r="AI5" s="105">
        <f t="shared" si="0"/>
        <v>0</v>
      </c>
      <c r="AJ5" s="74">
        <f t="shared" si="0"/>
        <v>5016.6</v>
      </c>
      <c r="AK5" s="74">
        <f t="shared" si="0"/>
        <v>0</v>
      </c>
      <c r="AL5" s="74">
        <f t="shared" si="0"/>
        <v>5016.6</v>
      </c>
      <c r="AM5" s="106"/>
      <c r="AN5" s="106"/>
      <c r="AO5" s="106"/>
      <c r="AP5" s="106"/>
      <c r="AQ5" s="106"/>
      <c r="AR5" s="45"/>
      <c r="AS5" s="45"/>
      <c r="AT5" s="112"/>
    </row>
    <row r="8" spans="30:30">
      <c r="AD8" s="96"/>
    </row>
    <row r="9" ht="18.75" customHeight="1" spans="2:30">
      <c r="B9" s="47" t="s">
        <v>106</v>
      </c>
      <c r="C9" s="47" t="s">
        <v>128</v>
      </c>
      <c r="D9" s="47" t="s">
        <v>54</v>
      </c>
      <c r="E9" s="47" t="s">
        <v>55</v>
      </c>
      <c r="AD9" s="10"/>
    </row>
    <row r="10" ht="18.75" customHeight="1" spans="2:5">
      <c r="B10" s="48">
        <f>AJ5</f>
        <v>5016.6</v>
      </c>
      <c r="C10" s="48">
        <f>AG5</f>
        <v>0</v>
      </c>
      <c r="D10" s="48">
        <f>AK5</f>
        <v>0</v>
      </c>
      <c r="E10" s="48">
        <f>B10+C10+D10</f>
        <v>5016.6</v>
      </c>
    </row>
    <row r="11" spans="2:5">
      <c r="B11" s="49"/>
      <c r="C11" s="49"/>
      <c r="D11" s="49"/>
      <c r="E11" s="49"/>
    </row>
    <row r="12" s="14" customFormat="1" spans="1:35">
      <c r="A12" s="50" t="s">
        <v>129</v>
      </c>
      <c r="B12" s="51" t="s">
        <v>130</v>
      </c>
      <c r="C12" s="52"/>
      <c r="D12" s="52"/>
      <c r="E12" s="52"/>
      <c r="G12" s="53"/>
      <c r="J12" s="75"/>
      <c r="M12" s="76"/>
      <c r="AI12" s="107"/>
    </row>
    <row r="13" s="14" customFormat="1" spans="1:35">
      <c r="A13" s="54"/>
      <c r="B13" s="55" t="s">
        <v>131</v>
      </c>
      <c r="C13" s="52"/>
      <c r="D13" s="52"/>
      <c r="E13" s="52"/>
      <c r="G13" s="53"/>
      <c r="J13" s="75"/>
      <c r="M13" s="76"/>
      <c r="AI13" s="107"/>
    </row>
    <row r="14" s="14" customFormat="1" spans="1:35">
      <c r="A14" s="51"/>
      <c r="B14" s="55" t="s">
        <v>132</v>
      </c>
      <c r="C14" s="56"/>
      <c r="D14" s="56"/>
      <c r="E14" s="56"/>
      <c r="F14" s="56"/>
      <c r="G14" s="56"/>
      <c r="H14" s="56"/>
      <c r="I14" s="56"/>
      <c r="J14" s="77"/>
      <c r="K14" s="56"/>
      <c r="L14" s="56"/>
      <c r="M14" s="78"/>
      <c r="N14" s="56"/>
      <c r="O14" s="56"/>
      <c r="P14" s="56"/>
      <c r="AI14" s="107"/>
    </row>
    <row r="15" s="14" customFormat="1" customHeight="1" spans="1:35">
      <c r="A15" s="55"/>
      <c r="B15" s="55" t="s">
        <v>133</v>
      </c>
      <c r="C15" s="57"/>
      <c r="D15" s="57"/>
      <c r="E15" s="57"/>
      <c r="F15" s="57"/>
      <c r="G15" s="57"/>
      <c r="H15" s="57"/>
      <c r="I15" s="79"/>
      <c r="J15" s="80"/>
      <c r="K15" s="79"/>
      <c r="L15" s="79"/>
      <c r="M15" s="81"/>
      <c r="N15" s="79"/>
      <c r="O15" s="79"/>
      <c r="P15" s="79"/>
      <c r="AI15" s="107"/>
    </row>
    <row r="16" s="14" customFormat="1" customHeight="1" spans="1:35">
      <c r="A16" s="55"/>
      <c r="B16" s="55" t="s">
        <v>134</v>
      </c>
      <c r="C16" s="57"/>
      <c r="D16" s="57"/>
      <c r="E16" s="57"/>
      <c r="F16" s="57"/>
      <c r="G16" s="57"/>
      <c r="H16" s="57"/>
      <c r="I16" s="57"/>
      <c r="J16" s="82"/>
      <c r="K16" s="57"/>
      <c r="L16" s="79"/>
      <c r="M16" s="81"/>
      <c r="N16" s="79"/>
      <c r="O16" s="79"/>
      <c r="P16" s="79"/>
      <c r="AI16" s="107"/>
    </row>
    <row r="17" s="14" customFormat="1" customHeight="1" spans="1:35">
      <c r="A17" s="55"/>
      <c r="B17" s="55" t="s">
        <v>135</v>
      </c>
      <c r="C17" s="57"/>
      <c r="D17" s="57"/>
      <c r="E17" s="57"/>
      <c r="F17" s="57"/>
      <c r="G17" s="57"/>
      <c r="H17" s="57"/>
      <c r="I17" s="79"/>
      <c r="J17" s="80"/>
      <c r="K17" s="79"/>
      <c r="L17" s="79"/>
      <c r="M17" s="81"/>
      <c r="N17" s="79"/>
      <c r="O17" s="79"/>
      <c r="P17" s="79"/>
      <c r="AI17" s="107"/>
    </row>
    <row r="19" ht="11.25" customHeight="1" spans="2:2">
      <c r="B19" s="58" t="s">
        <v>136</v>
      </c>
    </row>
    <row r="20" spans="2:2">
      <c r="B20" s="59" t="s">
        <v>137</v>
      </c>
    </row>
    <row r="21" spans="2:2">
      <c r="B21" s="59" t="s">
        <v>138</v>
      </c>
    </row>
  </sheetData>
  <autoFilter ref="A3:AT5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17">
    <cfRule type="duplicateValues" dxfId="2" priority="2" stopIfTrue="1"/>
  </conditionalFormatting>
  <conditionalFormatting sqref="B12:B16">
    <cfRule type="duplicateValues" dxfId="2" priority="3" stopIfTrue="1"/>
  </conditionalFormatting>
  <conditionalFormatting sqref="B20:B21">
    <cfRule type="duplicateValues" dxfId="2" priority="1" stopIfTrue="1"/>
  </conditionalFormatting>
  <conditionalFormatting sqref="C9:C11">
    <cfRule type="duplicateValues" dxfId="2" priority="4" stopIfTrue="1"/>
    <cfRule type="expression" dxfId="3" priority="5" stopIfTrue="1">
      <formula>AND(COUNTIF($B$5:$B$65441,C9)+COUNTIF($B$1:$B$3,C9)&gt;1,NOT(ISBLANK(C9)))</formula>
    </cfRule>
    <cfRule type="expression" dxfId="3" priority="6" stopIfTrue="1">
      <formula>AND(COUNTIF($B$16:$B$65392,C9)+COUNTIF($B$1:$B$15,C9)&gt;1,NOT(ISBLANK(C9)))</formula>
    </cfRule>
    <cfRule type="expression" dxfId="3" priority="7" stopIfTrue="1">
      <formula>AND(COUNTIF($B$5:$B$65430,C9)+COUNTIF($B$1:$B$3,C9)&gt;1,NOT(ISBLANK(C9)))</formula>
    </cfRule>
  </conditionalFormatting>
  <pageMargins left="0.235416666666667" right="0.235416666666667" top="0.747916666666667" bottom="0.747916666666667" header="0.313888888888889" footer="0.313888888888889"/>
  <pageSetup paperSize="9" scale="56" fitToWidth="2" orientation="landscape"/>
  <headerFooter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AT21"/>
  <sheetViews>
    <sheetView workbookViewId="0">
      <pane xSplit="6" ySplit="3" topLeftCell="G4" activePane="bottomRight" state="frozen"/>
      <selection/>
      <selection pane="topRight"/>
      <selection pane="bottomLeft"/>
      <selection pane="bottomRight" activeCell="S15" sqref="S15"/>
    </sheetView>
  </sheetViews>
  <sheetFormatPr defaultColWidth="9" defaultRowHeight="13.5"/>
  <cols>
    <col min="1" max="1" width="4.5" style="15" customWidth="1"/>
    <col min="2" max="2" width="12.625" style="15" customWidth="1"/>
    <col min="3" max="3" width="10.5" style="15" customWidth="1"/>
    <col min="4" max="4" width="8.75" style="15" customWidth="1"/>
    <col min="5" max="5" width="19.5" style="16" customWidth="1"/>
    <col min="6" max="6" width="9" style="15"/>
    <col min="7" max="7" width="11.875" style="17" customWidth="1"/>
    <col min="8" max="8" width="4.625" style="15" hidden="1" customWidth="1"/>
    <col min="9" max="9" width="5.25" style="15" hidden="1" customWidth="1"/>
    <col min="10" max="10" width="11.75" style="18" customWidth="1"/>
    <col min="11" max="11" width="5.25" style="15" customWidth="1"/>
    <col min="12" max="12" width="11.75" style="15" customWidth="1"/>
    <col min="13" max="13" width="12.5" style="15" customWidth="1" outlineLevel="1"/>
    <col min="14" max="15" width="9" style="15" customWidth="1" outlineLevel="1"/>
    <col min="16" max="16" width="11.125" style="15" customWidth="1" outlineLevel="1"/>
    <col min="17" max="17" width="9.75" style="15" customWidth="1"/>
    <col min="18" max="18" width="9.5" style="15" customWidth="1"/>
    <col min="19" max="19" width="13.375" style="15" customWidth="1"/>
    <col min="20" max="21" width="12.25" style="15" customWidth="1"/>
    <col min="22" max="27" width="9" style="15" customWidth="1" outlineLevel="1"/>
    <col min="28" max="28" width="11.25" style="15" customWidth="1"/>
    <col min="29" max="29" width="8.5" style="15" customWidth="1"/>
    <col min="30" max="30" width="15.25" style="15" customWidth="1"/>
    <col min="31" max="31" width="14" style="15" customWidth="1"/>
    <col min="32" max="32" width="10.75" style="15" customWidth="1"/>
    <col min="33" max="33" width="12.25" style="15" customWidth="1"/>
    <col min="34" max="34" width="11.5" style="15" customWidth="1"/>
    <col min="35" max="35" width="7.875" style="19" customWidth="1"/>
    <col min="36" max="36" width="11.5" style="15" customWidth="1"/>
    <col min="37" max="37" width="9" style="15"/>
    <col min="38" max="38" width="11.5" style="15" customWidth="1"/>
    <col min="39" max="40" width="9" style="15" customWidth="1"/>
    <col min="41" max="41" width="19" style="15" customWidth="1"/>
    <col min="42" max="42" width="12.25" style="15" customWidth="1"/>
    <col min="43" max="43" width="9" style="15"/>
    <col min="44" max="44" width="7" style="15" customWidth="1"/>
    <col min="45" max="45" width="6.75" style="15" customWidth="1"/>
    <col min="46" max="46" width="6.125" style="15" customWidth="1"/>
    <col min="47" max="16384" width="9" style="15"/>
  </cols>
  <sheetData>
    <row r="1" s="10" customFormat="1" ht="29.25" customHeight="1" spans="1:45">
      <c r="A1" s="20" t="s">
        <v>78</v>
      </c>
      <c r="B1" s="21"/>
      <c r="C1" s="22"/>
      <c r="D1" s="23"/>
      <c r="E1" s="24"/>
      <c r="F1" s="24"/>
      <c r="G1" s="25"/>
      <c r="J1" s="60"/>
      <c r="L1" s="61"/>
      <c r="M1" s="62" t="s">
        <v>79</v>
      </c>
      <c r="N1" s="62"/>
      <c r="O1" s="62"/>
      <c r="P1" s="62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61"/>
      <c r="AE1" s="61"/>
      <c r="AF1" s="61"/>
      <c r="AG1" s="61"/>
      <c r="AH1" s="61"/>
      <c r="AI1" s="97"/>
      <c r="AJ1" s="61"/>
      <c r="AK1" s="61"/>
      <c r="AL1" s="61"/>
      <c r="AM1" s="24"/>
      <c r="AN1" s="24"/>
      <c r="AO1" s="108"/>
      <c r="AP1" s="24"/>
      <c r="AQ1" s="24"/>
      <c r="AR1" s="24"/>
      <c r="AS1" s="24"/>
    </row>
    <row r="2" s="11" customFormat="1" ht="20.1" customHeight="1" spans="1:46">
      <c r="A2" s="26" t="s">
        <v>19</v>
      </c>
      <c r="B2" s="27" t="s">
        <v>80</v>
      </c>
      <c r="C2" s="28" t="s">
        <v>81</v>
      </c>
      <c r="D2" s="28" t="s">
        <v>82</v>
      </c>
      <c r="E2" s="29" t="s">
        <v>83</v>
      </c>
      <c r="F2" s="30" t="s">
        <v>84</v>
      </c>
      <c r="G2" s="29" t="s">
        <v>85</v>
      </c>
      <c r="H2" s="29" t="s">
        <v>86</v>
      </c>
      <c r="I2" s="29" t="s">
        <v>87</v>
      </c>
      <c r="J2" s="63" t="s">
        <v>88</v>
      </c>
      <c r="K2" s="29" t="s">
        <v>89</v>
      </c>
      <c r="L2" s="29" t="s">
        <v>90</v>
      </c>
      <c r="M2" s="64" t="s">
        <v>91</v>
      </c>
      <c r="N2" s="65"/>
      <c r="O2" s="65"/>
      <c r="P2" s="66"/>
      <c r="Q2" s="30" t="s">
        <v>92</v>
      </c>
      <c r="R2" s="29" t="s">
        <v>93</v>
      </c>
      <c r="S2" s="30" t="s">
        <v>94</v>
      </c>
      <c r="T2" s="84" t="s">
        <v>95</v>
      </c>
      <c r="U2" s="30" t="s">
        <v>96</v>
      </c>
      <c r="V2" s="85" t="s">
        <v>97</v>
      </c>
      <c r="W2" s="86"/>
      <c r="X2" s="86"/>
      <c r="Y2" s="86"/>
      <c r="Z2" s="86"/>
      <c r="AA2" s="92"/>
      <c r="AB2" s="30" t="s">
        <v>98</v>
      </c>
      <c r="AC2" s="30" t="s">
        <v>99</v>
      </c>
      <c r="AD2" s="84" t="s">
        <v>100</v>
      </c>
      <c r="AE2" s="84" t="s">
        <v>101</v>
      </c>
      <c r="AF2" s="84" t="s">
        <v>102</v>
      </c>
      <c r="AG2" s="84" t="s">
        <v>103</v>
      </c>
      <c r="AH2" s="98" t="s">
        <v>104</v>
      </c>
      <c r="AI2" s="99" t="s">
        <v>105</v>
      </c>
      <c r="AJ2" s="98" t="s">
        <v>106</v>
      </c>
      <c r="AK2" s="28" t="s">
        <v>54</v>
      </c>
      <c r="AL2" s="98" t="s">
        <v>107</v>
      </c>
      <c r="AM2" s="29" t="s">
        <v>108</v>
      </c>
      <c r="AN2" s="29" t="s">
        <v>109</v>
      </c>
      <c r="AO2" s="109" t="s">
        <v>110</v>
      </c>
      <c r="AP2" s="29" t="s">
        <v>111</v>
      </c>
      <c r="AQ2" s="29" t="s">
        <v>112</v>
      </c>
      <c r="AR2" s="30" t="s">
        <v>113</v>
      </c>
      <c r="AS2" s="30" t="s">
        <v>114</v>
      </c>
      <c r="AT2" s="30" t="s">
        <v>115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7"/>
      <c r="K3" s="34"/>
      <c r="L3" s="34"/>
      <c r="M3" s="68" t="s">
        <v>116</v>
      </c>
      <c r="N3" s="68" t="s">
        <v>117</v>
      </c>
      <c r="O3" s="68" t="s">
        <v>118</v>
      </c>
      <c r="P3" s="68" t="s">
        <v>67</v>
      </c>
      <c r="Q3" s="35"/>
      <c r="R3" s="34"/>
      <c r="S3" s="35"/>
      <c r="T3" s="87"/>
      <c r="U3" s="35"/>
      <c r="V3" s="88" t="s">
        <v>119</v>
      </c>
      <c r="W3" s="88" t="s">
        <v>120</v>
      </c>
      <c r="X3" s="88" t="s">
        <v>121</v>
      </c>
      <c r="Y3" s="88" t="s">
        <v>122</v>
      </c>
      <c r="Z3" s="88" t="s">
        <v>123</v>
      </c>
      <c r="AA3" s="88" t="s">
        <v>124</v>
      </c>
      <c r="AB3" s="35"/>
      <c r="AC3" s="35"/>
      <c r="AD3" s="87"/>
      <c r="AE3" s="87"/>
      <c r="AF3" s="87"/>
      <c r="AG3" s="87"/>
      <c r="AH3" s="100"/>
      <c r="AI3" s="101"/>
      <c r="AJ3" s="100"/>
      <c r="AK3" s="33"/>
      <c r="AL3" s="100"/>
      <c r="AM3" s="34"/>
      <c r="AN3" s="34"/>
      <c r="AO3" s="110"/>
      <c r="AP3" s="34"/>
      <c r="AQ3" s="34"/>
      <c r="AR3" s="35"/>
      <c r="AS3" s="35"/>
      <c r="AT3" s="35"/>
    </row>
    <row r="4" s="12" customFormat="1" ht="18" customHeight="1" spans="1:46">
      <c r="A4" s="36">
        <v>1</v>
      </c>
      <c r="B4" s="37" t="s">
        <v>125</v>
      </c>
      <c r="C4" s="37" t="s">
        <v>70</v>
      </c>
      <c r="D4" s="37" t="s">
        <v>126</v>
      </c>
      <c r="E4" s="37" t="s">
        <v>71</v>
      </c>
      <c r="F4" s="38" t="s">
        <v>127</v>
      </c>
      <c r="G4" s="39">
        <v>15923409172</v>
      </c>
      <c r="H4" s="40"/>
      <c r="I4" s="40"/>
      <c r="J4" s="69">
        <v>44232</v>
      </c>
      <c r="K4" s="40"/>
      <c r="L4" s="70">
        <v>5500</v>
      </c>
      <c r="M4" s="71">
        <v>295.92</v>
      </c>
      <c r="N4" s="71">
        <f>73.98+5</f>
        <v>78.98</v>
      </c>
      <c r="O4" s="71">
        <v>18.5</v>
      </c>
      <c r="P4" s="71">
        <v>120</v>
      </c>
      <c r="Q4" s="89">
        <f>ROUND(SUM(M4:P4),2)</f>
        <v>513.4</v>
      </c>
      <c r="R4" s="70">
        <v>0</v>
      </c>
      <c r="S4" s="90">
        <f>L4+IFERROR(VLOOKUP($E:$E,'（居民）工资表-6月'!$E:$S,15,0),0)</f>
        <v>38500</v>
      </c>
      <c r="T4" s="91">
        <f>5000+IFERROR(VLOOKUP($E:$E,'（居民）工资表-6月'!$E:$T,16,0),0)</f>
        <v>35000</v>
      </c>
      <c r="U4" s="91">
        <f>Q4+IFERROR(VLOOKUP($E:$E,'（居民）工资表-6月'!$E:$U,17,0),0)</f>
        <v>3625.96</v>
      </c>
      <c r="V4" s="70"/>
      <c r="W4" s="70"/>
      <c r="X4" s="70"/>
      <c r="Y4" s="70"/>
      <c r="Z4" s="70"/>
      <c r="AA4" s="70"/>
      <c r="AB4" s="90">
        <f>ROUND(SUM(V4:AA4),2)</f>
        <v>0</v>
      </c>
      <c r="AC4" s="90">
        <f>R4+IFERROR(VLOOKUP($E:$E,'（居民）工资表-6月'!$E:$AC,25,0),0)</f>
        <v>0</v>
      </c>
      <c r="AD4" s="93">
        <f>ROUND(S4-T4-U4-AB4-AC4,2)</f>
        <v>-125.96</v>
      </c>
      <c r="AE4" s="94">
        <f>ROUND(MAX((AD4)*{0.03;0.1;0.2;0.25;0.3;0.35;0.45}-{0;2520;16920;31920;52920;85920;181920},0),2)</f>
        <v>0</v>
      </c>
      <c r="AF4" s="95">
        <f>IFERROR(VLOOKUP(E:E,'（居民）工资表-6月'!E:AF,28,0)+VLOOKUP(E:E,'（居民）工资表-6月'!E:AG,29,0),0)</f>
        <v>0</v>
      </c>
      <c r="AG4" s="95">
        <f>IF((AE4-AF4)&lt;0,0,AE4-AF4)</f>
        <v>0</v>
      </c>
      <c r="AH4" s="102">
        <f>ROUND(IF((L4-Q4-AG4)&lt;0,0,(L4-Q4-AG4)),2)</f>
        <v>4986.6</v>
      </c>
      <c r="AI4" s="103"/>
      <c r="AJ4" s="102">
        <f>AH4+AI4</f>
        <v>4986.6</v>
      </c>
      <c r="AK4" s="104"/>
      <c r="AL4" s="102">
        <f>AJ4+AG4+AK4</f>
        <v>4986.6</v>
      </c>
      <c r="AM4" s="104"/>
      <c r="AN4" s="104"/>
      <c r="AO4" s="104"/>
      <c r="AP4" s="104"/>
      <c r="AQ4" s="104"/>
      <c r="AR4" s="111" t="str">
        <f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1" t="str">
        <f>IF(SUMPRODUCT(N(E$1:E$4=E4))&gt;1,"重复","不")</f>
        <v>不</v>
      </c>
      <c r="AT4" s="111" t="str">
        <f>IF(SUMPRODUCT(N(AO$1:AO$4=AO4))&gt;1,"重复","不")</f>
        <v>重复</v>
      </c>
    </row>
    <row r="5" s="13" customFormat="1" ht="18" customHeight="1" spans="1:46">
      <c r="A5" s="41"/>
      <c r="B5" s="42" t="s">
        <v>74</v>
      </c>
      <c r="C5" s="42"/>
      <c r="D5" s="43"/>
      <c r="E5" s="44"/>
      <c r="F5" s="45"/>
      <c r="G5" s="46"/>
      <c r="H5" s="45"/>
      <c r="I5" s="72"/>
      <c r="J5" s="73"/>
      <c r="K5" s="72"/>
      <c r="L5" s="74">
        <f t="shared" ref="L5:AL5" si="0">SUM(L4:L4)</f>
        <v>5500</v>
      </c>
      <c r="M5" s="74">
        <f t="shared" si="0"/>
        <v>295.92</v>
      </c>
      <c r="N5" s="74">
        <f t="shared" si="0"/>
        <v>78.98</v>
      </c>
      <c r="O5" s="74">
        <f t="shared" si="0"/>
        <v>18.5</v>
      </c>
      <c r="P5" s="74">
        <f t="shared" si="0"/>
        <v>120</v>
      </c>
      <c r="Q5" s="74">
        <f t="shared" si="0"/>
        <v>513.4</v>
      </c>
      <c r="R5" s="74">
        <f t="shared" si="0"/>
        <v>0</v>
      </c>
      <c r="S5" s="74">
        <f t="shared" si="0"/>
        <v>38500</v>
      </c>
      <c r="T5" s="74">
        <f t="shared" si="0"/>
        <v>35000</v>
      </c>
      <c r="U5" s="74">
        <f t="shared" si="0"/>
        <v>3625.96</v>
      </c>
      <c r="V5" s="74">
        <f t="shared" si="0"/>
        <v>0</v>
      </c>
      <c r="W5" s="74">
        <f t="shared" si="0"/>
        <v>0</v>
      </c>
      <c r="X5" s="74">
        <f t="shared" si="0"/>
        <v>0</v>
      </c>
      <c r="Y5" s="74">
        <f t="shared" si="0"/>
        <v>0</v>
      </c>
      <c r="Z5" s="74">
        <f t="shared" si="0"/>
        <v>0</v>
      </c>
      <c r="AA5" s="74">
        <f t="shared" si="0"/>
        <v>0</v>
      </c>
      <c r="AB5" s="74">
        <f t="shared" si="0"/>
        <v>0</v>
      </c>
      <c r="AC5" s="74">
        <f t="shared" si="0"/>
        <v>0</v>
      </c>
      <c r="AD5" s="74">
        <f t="shared" si="0"/>
        <v>-125.96</v>
      </c>
      <c r="AE5" s="74">
        <f t="shared" si="0"/>
        <v>0</v>
      </c>
      <c r="AF5" s="74">
        <f t="shared" si="0"/>
        <v>0</v>
      </c>
      <c r="AG5" s="74">
        <f t="shared" si="0"/>
        <v>0</v>
      </c>
      <c r="AH5" s="74">
        <f t="shared" si="0"/>
        <v>4986.6</v>
      </c>
      <c r="AI5" s="105">
        <f t="shared" si="0"/>
        <v>0</v>
      </c>
      <c r="AJ5" s="74">
        <f t="shared" si="0"/>
        <v>4986.6</v>
      </c>
      <c r="AK5" s="74">
        <f t="shared" si="0"/>
        <v>0</v>
      </c>
      <c r="AL5" s="74">
        <f t="shared" si="0"/>
        <v>4986.6</v>
      </c>
      <c r="AM5" s="106"/>
      <c r="AN5" s="106"/>
      <c r="AO5" s="106"/>
      <c r="AP5" s="106"/>
      <c r="AQ5" s="106"/>
      <c r="AR5" s="45"/>
      <c r="AS5" s="45"/>
      <c r="AT5" s="112"/>
    </row>
    <row r="8" spans="30:30">
      <c r="AD8" s="96"/>
    </row>
    <row r="9" ht="18.75" customHeight="1" spans="2:30">
      <c r="B9" s="47" t="s">
        <v>106</v>
      </c>
      <c r="C9" s="47" t="s">
        <v>128</v>
      </c>
      <c r="D9" s="47" t="s">
        <v>54</v>
      </c>
      <c r="E9" s="47" t="s">
        <v>55</v>
      </c>
      <c r="AD9" s="10"/>
    </row>
    <row r="10" ht="18.75" customHeight="1" spans="2:5">
      <c r="B10" s="48">
        <f>AJ5</f>
        <v>4986.6</v>
      </c>
      <c r="C10" s="48">
        <f>AG5</f>
        <v>0</v>
      </c>
      <c r="D10" s="48">
        <f>AK5</f>
        <v>0</v>
      </c>
      <c r="E10" s="48">
        <f>B10+C10+D10</f>
        <v>4986.6</v>
      </c>
    </row>
    <row r="11" spans="2:5">
      <c r="B11" s="49"/>
      <c r="C11" s="49"/>
      <c r="D11" s="49"/>
      <c r="E11" s="49"/>
    </row>
    <row r="12" s="14" customFormat="1" spans="1:35">
      <c r="A12" s="50" t="s">
        <v>129</v>
      </c>
      <c r="B12" s="51" t="s">
        <v>130</v>
      </c>
      <c r="C12" s="52"/>
      <c r="D12" s="52"/>
      <c r="E12" s="52"/>
      <c r="G12" s="53"/>
      <c r="J12" s="75"/>
      <c r="M12" s="76"/>
      <c r="AI12" s="107"/>
    </row>
    <row r="13" s="14" customFormat="1" spans="1:35">
      <c r="A13" s="54"/>
      <c r="B13" s="55" t="s">
        <v>131</v>
      </c>
      <c r="C13" s="52"/>
      <c r="D13" s="52"/>
      <c r="E13" s="52"/>
      <c r="G13" s="53"/>
      <c r="J13" s="75"/>
      <c r="M13" s="76"/>
      <c r="AI13" s="107"/>
    </row>
    <row r="14" s="14" customFormat="1" spans="1:35">
      <c r="A14" s="51"/>
      <c r="B14" s="55" t="s">
        <v>132</v>
      </c>
      <c r="C14" s="56"/>
      <c r="D14" s="56"/>
      <c r="E14" s="56"/>
      <c r="F14" s="56"/>
      <c r="G14" s="56"/>
      <c r="H14" s="56"/>
      <c r="I14" s="56"/>
      <c r="J14" s="77"/>
      <c r="K14" s="56"/>
      <c r="L14" s="56"/>
      <c r="M14" s="78"/>
      <c r="N14" s="56"/>
      <c r="O14" s="56"/>
      <c r="P14" s="56"/>
      <c r="AI14" s="107"/>
    </row>
    <row r="15" s="14" customFormat="1" customHeight="1" spans="1:35">
      <c r="A15" s="55"/>
      <c r="B15" s="55" t="s">
        <v>133</v>
      </c>
      <c r="C15" s="57"/>
      <c r="D15" s="57"/>
      <c r="E15" s="57"/>
      <c r="F15" s="57"/>
      <c r="G15" s="57"/>
      <c r="H15" s="57"/>
      <c r="I15" s="79"/>
      <c r="J15" s="80"/>
      <c r="K15" s="79"/>
      <c r="L15" s="79"/>
      <c r="M15" s="81"/>
      <c r="N15" s="79"/>
      <c r="O15" s="79"/>
      <c r="P15" s="79"/>
      <c r="AI15" s="107"/>
    </row>
    <row r="16" s="14" customFormat="1" customHeight="1" spans="1:35">
      <c r="A16" s="55"/>
      <c r="B16" s="55" t="s">
        <v>134</v>
      </c>
      <c r="C16" s="57"/>
      <c r="D16" s="57"/>
      <c r="E16" s="57"/>
      <c r="F16" s="57"/>
      <c r="G16" s="57"/>
      <c r="H16" s="57"/>
      <c r="I16" s="57"/>
      <c r="J16" s="82"/>
      <c r="K16" s="57"/>
      <c r="L16" s="79"/>
      <c r="M16" s="81"/>
      <c r="N16" s="79"/>
      <c r="O16" s="79"/>
      <c r="P16" s="79"/>
      <c r="AI16" s="107"/>
    </row>
    <row r="17" s="14" customFormat="1" customHeight="1" spans="1:35">
      <c r="A17" s="55"/>
      <c r="B17" s="55" t="s">
        <v>135</v>
      </c>
      <c r="C17" s="57"/>
      <c r="D17" s="57"/>
      <c r="E17" s="57"/>
      <c r="F17" s="57"/>
      <c r="G17" s="57"/>
      <c r="H17" s="57"/>
      <c r="I17" s="79"/>
      <c r="J17" s="80"/>
      <c r="K17" s="79"/>
      <c r="L17" s="79"/>
      <c r="M17" s="81"/>
      <c r="N17" s="79"/>
      <c r="O17" s="79"/>
      <c r="P17" s="79"/>
      <c r="AI17" s="107"/>
    </row>
    <row r="19" ht="11.25" customHeight="1" spans="2:2">
      <c r="B19" s="58" t="s">
        <v>136</v>
      </c>
    </row>
    <row r="20" spans="2:2">
      <c r="B20" s="59" t="s">
        <v>137</v>
      </c>
    </row>
    <row r="21" spans="2:2">
      <c r="B21" s="59" t="s">
        <v>138</v>
      </c>
    </row>
  </sheetData>
  <autoFilter ref="A3:AT5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17">
    <cfRule type="duplicateValues" dxfId="2" priority="2" stopIfTrue="1"/>
  </conditionalFormatting>
  <conditionalFormatting sqref="B12:B16">
    <cfRule type="duplicateValues" dxfId="2" priority="3" stopIfTrue="1"/>
  </conditionalFormatting>
  <conditionalFormatting sqref="B20:B21">
    <cfRule type="duplicateValues" dxfId="2" priority="1" stopIfTrue="1"/>
  </conditionalFormatting>
  <conditionalFormatting sqref="C9:C11">
    <cfRule type="duplicateValues" dxfId="2" priority="4" stopIfTrue="1"/>
    <cfRule type="expression" dxfId="3" priority="5" stopIfTrue="1">
      <formula>AND(COUNTIF($B$5:$B$65441,C9)+COUNTIF($B$1:$B$3,C9)&gt;1,NOT(ISBLANK(C9)))</formula>
    </cfRule>
    <cfRule type="expression" dxfId="3" priority="6" stopIfTrue="1">
      <formula>AND(COUNTIF($B$16:$B$65392,C9)+COUNTIF($B$1:$B$15,C9)&gt;1,NOT(ISBLANK(C9)))</formula>
    </cfRule>
    <cfRule type="expression" dxfId="3" priority="7" stopIfTrue="1">
      <formula>AND(COUNTIF($B$5:$B$65430,C9)+COUNTIF($B$1:$B$3,C9)&gt;1,NOT(ISBLANK(C9)))</formula>
    </cfRule>
  </conditionalFormatting>
  <pageMargins left="0.235416666666667" right="0.235416666666667" top="0.747916666666667" bottom="0.747916666666667" header="0.313888888888889" footer="0.313888888888889"/>
  <pageSetup paperSize="9" scale="56" fitToWidth="2" orientation="landscape"/>
  <headerFooter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AT21"/>
  <sheetViews>
    <sheetView workbookViewId="0">
      <pane xSplit="6" ySplit="3" topLeftCell="G4" activePane="bottomRight" state="frozen"/>
      <selection/>
      <selection pane="topRight"/>
      <selection pane="bottomLeft"/>
      <selection pane="bottomRight" activeCell="J20" sqref="J20"/>
    </sheetView>
  </sheetViews>
  <sheetFormatPr defaultColWidth="9" defaultRowHeight="13.5"/>
  <cols>
    <col min="1" max="1" width="4.5" style="15" customWidth="1"/>
    <col min="2" max="2" width="12.625" style="15" customWidth="1"/>
    <col min="3" max="3" width="10.5" style="15" customWidth="1"/>
    <col min="4" max="4" width="8.75" style="15" customWidth="1"/>
    <col min="5" max="5" width="19.5" style="16" customWidth="1"/>
    <col min="6" max="6" width="9" style="15"/>
    <col min="7" max="7" width="11.875" style="17" customWidth="1"/>
    <col min="8" max="8" width="4.625" style="15" hidden="1" customWidth="1"/>
    <col min="9" max="9" width="5.25" style="15" hidden="1" customWidth="1"/>
    <col min="10" max="10" width="11.75" style="18" customWidth="1"/>
    <col min="11" max="11" width="5.25" style="15" customWidth="1"/>
    <col min="12" max="12" width="11.75" style="15" customWidth="1"/>
    <col min="13" max="13" width="12.5" style="15" customWidth="1" outlineLevel="1"/>
    <col min="14" max="15" width="9" style="15" customWidth="1" outlineLevel="1"/>
    <col min="16" max="16" width="11.125" style="15" customWidth="1" outlineLevel="1"/>
    <col min="17" max="17" width="9.75" style="15" customWidth="1"/>
    <col min="18" max="18" width="9.5" style="15" customWidth="1"/>
    <col min="19" max="19" width="13.375" style="15" customWidth="1"/>
    <col min="20" max="21" width="12.25" style="15" customWidth="1"/>
    <col min="22" max="27" width="9" style="15" customWidth="1" outlineLevel="1"/>
    <col min="28" max="28" width="11.25" style="15" customWidth="1"/>
    <col min="29" max="29" width="8.5" style="15" customWidth="1"/>
    <col min="30" max="30" width="15.25" style="15" customWidth="1"/>
    <col min="31" max="31" width="13.375" style="15" customWidth="1"/>
    <col min="32" max="32" width="10.75" style="15" customWidth="1"/>
    <col min="33" max="33" width="12.25" style="15" customWidth="1"/>
    <col min="34" max="34" width="11.5" style="15" customWidth="1"/>
    <col min="35" max="35" width="7.875" style="19" customWidth="1"/>
    <col min="36" max="36" width="11.5" style="15" customWidth="1"/>
    <col min="37" max="37" width="9" style="15"/>
    <col min="38" max="38" width="11.5" style="15" customWidth="1"/>
    <col min="39" max="40" width="9" style="15" customWidth="1"/>
    <col min="41" max="41" width="19" style="15" customWidth="1"/>
    <col min="42" max="42" width="12.25" style="15" customWidth="1"/>
    <col min="43" max="43" width="9" style="15"/>
    <col min="44" max="44" width="7" style="15" customWidth="1"/>
    <col min="45" max="45" width="6.75" style="15" customWidth="1"/>
    <col min="46" max="46" width="6.125" style="15" customWidth="1"/>
    <col min="47" max="16384" width="9" style="15"/>
  </cols>
  <sheetData>
    <row r="1" s="10" customFormat="1" ht="29.25" customHeight="1" spans="1:45">
      <c r="A1" s="20" t="s">
        <v>78</v>
      </c>
      <c r="B1" s="21"/>
      <c r="C1" s="22"/>
      <c r="D1" s="23"/>
      <c r="E1" s="24"/>
      <c r="F1" s="24"/>
      <c r="G1" s="25"/>
      <c r="J1" s="60"/>
      <c r="L1" s="61"/>
      <c r="M1" s="62" t="s">
        <v>79</v>
      </c>
      <c r="N1" s="62"/>
      <c r="O1" s="62"/>
      <c r="P1" s="62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61"/>
      <c r="AE1" s="61"/>
      <c r="AF1" s="61"/>
      <c r="AG1" s="61"/>
      <c r="AH1" s="61"/>
      <c r="AI1" s="97"/>
      <c r="AJ1" s="61"/>
      <c r="AK1" s="61"/>
      <c r="AL1" s="61"/>
      <c r="AM1" s="24"/>
      <c r="AN1" s="24"/>
      <c r="AO1" s="108"/>
      <c r="AP1" s="24"/>
      <c r="AQ1" s="24"/>
      <c r="AR1" s="24"/>
      <c r="AS1" s="24"/>
    </row>
    <row r="2" s="11" customFormat="1" ht="20.1" customHeight="1" spans="1:46">
      <c r="A2" s="26" t="s">
        <v>19</v>
      </c>
      <c r="B2" s="27" t="s">
        <v>80</v>
      </c>
      <c r="C2" s="28" t="s">
        <v>81</v>
      </c>
      <c r="D2" s="28" t="s">
        <v>82</v>
      </c>
      <c r="E2" s="29" t="s">
        <v>83</v>
      </c>
      <c r="F2" s="30" t="s">
        <v>84</v>
      </c>
      <c r="G2" s="29" t="s">
        <v>85</v>
      </c>
      <c r="H2" s="29" t="s">
        <v>86</v>
      </c>
      <c r="I2" s="29" t="s">
        <v>87</v>
      </c>
      <c r="J2" s="63" t="s">
        <v>88</v>
      </c>
      <c r="K2" s="29" t="s">
        <v>89</v>
      </c>
      <c r="L2" s="29" t="s">
        <v>90</v>
      </c>
      <c r="M2" s="64" t="s">
        <v>91</v>
      </c>
      <c r="N2" s="65"/>
      <c r="O2" s="65"/>
      <c r="P2" s="66"/>
      <c r="Q2" s="30" t="s">
        <v>92</v>
      </c>
      <c r="R2" s="29" t="s">
        <v>93</v>
      </c>
      <c r="S2" s="30" t="s">
        <v>94</v>
      </c>
      <c r="T2" s="84" t="s">
        <v>95</v>
      </c>
      <c r="U2" s="30" t="s">
        <v>96</v>
      </c>
      <c r="V2" s="85" t="s">
        <v>97</v>
      </c>
      <c r="W2" s="86"/>
      <c r="X2" s="86"/>
      <c r="Y2" s="86"/>
      <c r="Z2" s="86"/>
      <c r="AA2" s="92"/>
      <c r="AB2" s="30" t="s">
        <v>98</v>
      </c>
      <c r="AC2" s="30" t="s">
        <v>99</v>
      </c>
      <c r="AD2" s="84" t="s">
        <v>100</v>
      </c>
      <c r="AE2" s="84" t="s">
        <v>101</v>
      </c>
      <c r="AF2" s="84" t="s">
        <v>102</v>
      </c>
      <c r="AG2" s="84" t="s">
        <v>103</v>
      </c>
      <c r="AH2" s="98" t="s">
        <v>104</v>
      </c>
      <c r="AI2" s="99" t="s">
        <v>105</v>
      </c>
      <c r="AJ2" s="98" t="s">
        <v>106</v>
      </c>
      <c r="AK2" s="28" t="s">
        <v>54</v>
      </c>
      <c r="AL2" s="98" t="s">
        <v>107</v>
      </c>
      <c r="AM2" s="29" t="s">
        <v>108</v>
      </c>
      <c r="AN2" s="29" t="s">
        <v>109</v>
      </c>
      <c r="AO2" s="109" t="s">
        <v>110</v>
      </c>
      <c r="AP2" s="29" t="s">
        <v>111</v>
      </c>
      <c r="AQ2" s="29" t="s">
        <v>112</v>
      </c>
      <c r="AR2" s="30" t="s">
        <v>113</v>
      </c>
      <c r="AS2" s="30" t="s">
        <v>114</v>
      </c>
      <c r="AT2" s="30" t="s">
        <v>115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7"/>
      <c r="K3" s="34"/>
      <c r="L3" s="34"/>
      <c r="M3" s="68" t="s">
        <v>116</v>
      </c>
      <c r="N3" s="68" t="s">
        <v>117</v>
      </c>
      <c r="O3" s="68" t="s">
        <v>118</v>
      </c>
      <c r="P3" s="68" t="s">
        <v>67</v>
      </c>
      <c r="Q3" s="35"/>
      <c r="R3" s="34"/>
      <c r="S3" s="35"/>
      <c r="T3" s="87"/>
      <c r="U3" s="35"/>
      <c r="V3" s="88" t="s">
        <v>119</v>
      </c>
      <c r="W3" s="88" t="s">
        <v>120</v>
      </c>
      <c r="X3" s="88" t="s">
        <v>121</v>
      </c>
      <c r="Y3" s="88" t="s">
        <v>122</v>
      </c>
      <c r="Z3" s="88" t="s">
        <v>123</v>
      </c>
      <c r="AA3" s="88" t="s">
        <v>124</v>
      </c>
      <c r="AB3" s="35"/>
      <c r="AC3" s="35"/>
      <c r="AD3" s="87"/>
      <c r="AE3" s="87"/>
      <c r="AF3" s="87"/>
      <c r="AG3" s="87"/>
      <c r="AH3" s="100"/>
      <c r="AI3" s="101"/>
      <c r="AJ3" s="100"/>
      <c r="AK3" s="33"/>
      <c r="AL3" s="100"/>
      <c r="AM3" s="34"/>
      <c r="AN3" s="34"/>
      <c r="AO3" s="110"/>
      <c r="AP3" s="34"/>
      <c r="AQ3" s="34"/>
      <c r="AR3" s="35"/>
      <c r="AS3" s="35"/>
      <c r="AT3" s="35"/>
    </row>
    <row r="4" s="12" customFormat="1" ht="18" customHeight="1" spans="1:46">
      <c r="A4" s="36">
        <v>1</v>
      </c>
      <c r="B4" s="37" t="s">
        <v>125</v>
      </c>
      <c r="C4" s="37" t="s">
        <v>70</v>
      </c>
      <c r="D4" s="37" t="s">
        <v>126</v>
      </c>
      <c r="E4" s="37" t="s">
        <v>71</v>
      </c>
      <c r="F4" s="38" t="s">
        <v>127</v>
      </c>
      <c r="G4" s="39">
        <v>15923409172</v>
      </c>
      <c r="H4" s="40"/>
      <c r="I4" s="40"/>
      <c r="J4" s="69">
        <v>44232</v>
      </c>
      <c r="K4" s="40"/>
      <c r="L4" s="70">
        <v>5500</v>
      </c>
      <c r="M4" s="71">
        <v>279.28</v>
      </c>
      <c r="N4" s="71">
        <v>74.82</v>
      </c>
      <c r="O4" s="71">
        <v>17.46</v>
      </c>
      <c r="P4" s="71">
        <v>90</v>
      </c>
      <c r="Q4" s="89">
        <f>ROUND(SUM(M4:P4),2)</f>
        <v>461.56</v>
      </c>
      <c r="R4" s="70">
        <v>0</v>
      </c>
      <c r="S4" s="90">
        <f>L4+IFERROR(VLOOKUP($E:$E,'（居民）工资表-7月'!$E:$S,15,0),0)</f>
        <v>44000</v>
      </c>
      <c r="T4" s="91">
        <f>5000+IFERROR(VLOOKUP($E:$E,'（居民）工资表-7月'!$E:$T,16,0),0)</f>
        <v>40000</v>
      </c>
      <c r="U4" s="91">
        <f>Q4+IFERROR(VLOOKUP($E:$E,'（居民）工资表-7月'!$E:$U,17,0),0)</f>
        <v>4087.52</v>
      </c>
      <c r="V4" s="70"/>
      <c r="W4" s="70"/>
      <c r="X4" s="70"/>
      <c r="Y4" s="70"/>
      <c r="Z4" s="70"/>
      <c r="AA4" s="70"/>
      <c r="AB4" s="90">
        <f>ROUND(SUM(V4:AA4),2)</f>
        <v>0</v>
      </c>
      <c r="AC4" s="90">
        <f>R4+IFERROR(VLOOKUP($E:$E,'（居民）工资表-7月'!$E:$AC,25,0),0)</f>
        <v>0</v>
      </c>
      <c r="AD4" s="93">
        <f>ROUND(S4-T4-U4-AB4-AC4,2)</f>
        <v>-87.52</v>
      </c>
      <c r="AE4" s="94">
        <f>ROUND(MAX((AD4)*{0.03;0.1;0.2;0.25;0.3;0.35;0.45}-{0;2520;16920;31920;52920;85920;181920},0),2)</f>
        <v>0</v>
      </c>
      <c r="AF4" s="95">
        <f>IFERROR(VLOOKUP(E:E,'（居民）工资表-7月'!E:AF,28,0)+VLOOKUP(E:E,'（居民）工资表-7月'!E:AG,29,0),0)</f>
        <v>0</v>
      </c>
      <c r="AG4" s="95">
        <f>IF((AE4-AF4)&lt;0,0,AE4-AF4)</f>
        <v>0</v>
      </c>
      <c r="AH4" s="102">
        <f>ROUND(IF((L4-Q4-AG4)&lt;0,0,(L4-Q4-AG4)),2)</f>
        <v>5038.44</v>
      </c>
      <c r="AI4" s="103"/>
      <c r="AJ4" s="102">
        <f>AH4+AI4</f>
        <v>5038.44</v>
      </c>
      <c r="AK4" s="104"/>
      <c r="AL4" s="102">
        <f>AJ4+AG4+AK4</f>
        <v>5038.44</v>
      </c>
      <c r="AM4" s="104"/>
      <c r="AN4" s="104"/>
      <c r="AO4" s="104"/>
      <c r="AP4" s="104"/>
      <c r="AQ4" s="104"/>
      <c r="AR4" s="111" t="str">
        <f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1" t="str">
        <f>IF(SUMPRODUCT(N(E$1:E$4=E4))&gt;1,"重复","不")</f>
        <v>不</v>
      </c>
      <c r="AT4" s="111" t="str">
        <f>IF(SUMPRODUCT(N(AO$1:AO$4=AO4))&gt;1,"重复","不")</f>
        <v>重复</v>
      </c>
    </row>
    <row r="5" s="13" customFormat="1" ht="18" customHeight="1" spans="1:46">
      <c r="A5" s="41"/>
      <c r="B5" s="42" t="s">
        <v>74</v>
      </c>
      <c r="C5" s="42"/>
      <c r="D5" s="43"/>
      <c r="E5" s="44"/>
      <c r="F5" s="45"/>
      <c r="G5" s="46"/>
      <c r="H5" s="45"/>
      <c r="I5" s="72"/>
      <c r="J5" s="73"/>
      <c r="K5" s="72"/>
      <c r="L5" s="74">
        <f t="shared" ref="L5:AL5" si="0">SUM(L4:L4)</f>
        <v>5500</v>
      </c>
      <c r="M5" s="74">
        <f t="shared" si="0"/>
        <v>279.28</v>
      </c>
      <c r="N5" s="74">
        <f t="shared" si="0"/>
        <v>74.82</v>
      </c>
      <c r="O5" s="74">
        <f t="shared" si="0"/>
        <v>17.46</v>
      </c>
      <c r="P5" s="74">
        <f t="shared" si="0"/>
        <v>90</v>
      </c>
      <c r="Q5" s="74">
        <f t="shared" si="0"/>
        <v>461.56</v>
      </c>
      <c r="R5" s="74">
        <f t="shared" si="0"/>
        <v>0</v>
      </c>
      <c r="S5" s="74">
        <f t="shared" si="0"/>
        <v>44000</v>
      </c>
      <c r="T5" s="74">
        <f t="shared" si="0"/>
        <v>40000</v>
      </c>
      <c r="U5" s="74">
        <f t="shared" si="0"/>
        <v>4087.52</v>
      </c>
      <c r="V5" s="74">
        <f t="shared" si="0"/>
        <v>0</v>
      </c>
      <c r="W5" s="74">
        <f t="shared" si="0"/>
        <v>0</v>
      </c>
      <c r="X5" s="74">
        <f t="shared" si="0"/>
        <v>0</v>
      </c>
      <c r="Y5" s="74">
        <f t="shared" si="0"/>
        <v>0</v>
      </c>
      <c r="Z5" s="74">
        <f t="shared" si="0"/>
        <v>0</v>
      </c>
      <c r="AA5" s="74">
        <f t="shared" si="0"/>
        <v>0</v>
      </c>
      <c r="AB5" s="74">
        <f t="shared" si="0"/>
        <v>0</v>
      </c>
      <c r="AC5" s="74">
        <f t="shared" si="0"/>
        <v>0</v>
      </c>
      <c r="AD5" s="74">
        <f t="shared" si="0"/>
        <v>-87.52</v>
      </c>
      <c r="AE5" s="74">
        <f t="shared" si="0"/>
        <v>0</v>
      </c>
      <c r="AF5" s="74">
        <f t="shared" si="0"/>
        <v>0</v>
      </c>
      <c r="AG5" s="74">
        <f t="shared" si="0"/>
        <v>0</v>
      </c>
      <c r="AH5" s="74">
        <f t="shared" si="0"/>
        <v>5038.44</v>
      </c>
      <c r="AI5" s="105">
        <f t="shared" si="0"/>
        <v>0</v>
      </c>
      <c r="AJ5" s="74">
        <f t="shared" si="0"/>
        <v>5038.44</v>
      </c>
      <c r="AK5" s="74">
        <f t="shared" si="0"/>
        <v>0</v>
      </c>
      <c r="AL5" s="74">
        <f t="shared" si="0"/>
        <v>5038.44</v>
      </c>
      <c r="AM5" s="106"/>
      <c r="AN5" s="106"/>
      <c r="AO5" s="106"/>
      <c r="AP5" s="106"/>
      <c r="AQ5" s="106"/>
      <c r="AR5" s="45"/>
      <c r="AS5" s="45"/>
      <c r="AT5" s="112"/>
    </row>
    <row r="8" spans="30:30">
      <c r="AD8" s="96"/>
    </row>
    <row r="9" ht="18.75" customHeight="1" spans="2:30">
      <c r="B9" s="47" t="s">
        <v>106</v>
      </c>
      <c r="C9" s="47" t="s">
        <v>128</v>
      </c>
      <c r="D9" s="47" t="s">
        <v>54</v>
      </c>
      <c r="E9" s="47" t="s">
        <v>55</v>
      </c>
      <c r="AD9" s="10"/>
    </row>
    <row r="10" ht="18.75" customHeight="1" spans="2:5">
      <c r="B10" s="48">
        <f>AJ5</f>
        <v>5038.44</v>
      </c>
      <c r="C10" s="48">
        <f>AG5</f>
        <v>0</v>
      </c>
      <c r="D10" s="48">
        <f>AK5</f>
        <v>0</v>
      </c>
      <c r="E10" s="48">
        <f>B10+C10+D10</f>
        <v>5038.44</v>
      </c>
    </row>
    <row r="11" spans="2:5">
      <c r="B11" s="49"/>
      <c r="C11" s="49"/>
      <c r="D11" s="49"/>
      <c r="E11" s="49"/>
    </row>
    <row r="12" s="14" customFormat="1" spans="1:35">
      <c r="A12" s="50" t="s">
        <v>129</v>
      </c>
      <c r="B12" s="51" t="s">
        <v>130</v>
      </c>
      <c r="C12" s="52"/>
      <c r="D12" s="52"/>
      <c r="E12" s="52"/>
      <c r="G12" s="53"/>
      <c r="J12" s="75"/>
      <c r="M12" s="76"/>
      <c r="AI12" s="107"/>
    </row>
    <row r="13" s="14" customFormat="1" spans="1:35">
      <c r="A13" s="54"/>
      <c r="B13" s="55" t="s">
        <v>131</v>
      </c>
      <c r="C13" s="52"/>
      <c r="D13" s="52"/>
      <c r="E13" s="52"/>
      <c r="G13" s="53"/>
      <c r="J13" s="75"/>
      <c r="M13" s="76"/>
      <c r="AI13" s="107"/>
    </row>
    <row r="14" s="14" customFormat="1" spans="1:35">
      <c r="A14" s="51"/>
      <c r="B14" s="55" t="s">
        <v>132</v>
      </c>
      <c r="C14" s="56"/>
      <c r="D14" s="56"/>
      <c r="E14" s="56"/>
      <c r="F14" s="56"/>
      <c r="G14" s="56"/>
      <c r="H14" s="56"/>
      <c r="I14" s="56"/>
      <c r="J14" s="77"/>
      <c r="K14" s="56"/>
      <c r="L14" s="56"/>
      <c r="M14" s="78"/>
      <c r="N14" s="56"/>
      <c r="O14" s="56"/>
      <c r="P14" s="56"/>
      <c r="AI14" s="107"/>
    </row>
    <row r="15" s="14" customFormat="1" customHeight="1" spans="1:35">
      <c r="A15" s="55"/>
      <c r="B15" s="55" t="s">
        <v>133</v>
      </c>
      <c r="C15" s="57"/>
      <c r="D15" s="57"/>
      <c r="E15" s="57"/>
      <c r="F15" s="57"/>
      <c r="G15" s="57"/>
      <c r="H15" s="57"/>
      <c r="I15" s="79"/>
      <c r="J15" s="80"/>
      <c r="K15" s="79"/>
      <c r="L15" s="79"/>
      <c r="M15" s="81"/>
      <c r="N15" s="79"/>
      <c r="O15" s="79"/>
      <c r="P15" s="79"/>
      <c r="AI15" s="107"/>
    </row>
    <row r="16" s="14" customFormat="1" customHeight="1" spans="1:35">
      <c r="A16" s="55"/>
      <c r="B16" s="55" t="s">
        <v>134</v>
      </c>
      <c r="C16" s="57"/>
      <c r="D16" s="57"/>
      <c r="E16" s="57"/>
      <c r="F16" s="57"/>
      <c r="G16" s="57"/>
      <c r="H16" s="57"/>
      <c r="I16" s="57"/>
      <c r="J16" s="82"/>
      <c r="K16" s="57"/>
      <c r="L16" s="79"/>
      <c r="M16" s="81"/>
      <c r="N16" s="79"/>
      <c r="O16" s="79"/>
      <c r="P16" s="79"/>
      <c r="AI16" s="107"/>
    </row>
    <row r="17" s="14" customFormat="1" customHeight="1" spans="1:35">
      <c r="A17" s="55"/>
      <c r="B17" s="55" t="s">
        <v>135</v>
      </c>
      <c r="C17" s="57"/>
      <c r="D17" s="57"/>
      <c r="E17" s="57"/>
      <c r="F17" s="57"/>
      <c r="G17" s="57"/>
      <c r="H17" s="57"/>
      <c r="I17" s="79"/>
      <c r="J17" s="80"/>
      <c r="K17" s="79"/>
      <c r="L17" s="79"/>
      <c r="M17" s="81"/>
      <c r="N17" s="79"/>
      <c r="O17" s="79"/>
      <c r="P17" s="79"/>
      <c r="AI17" s="107"/>
    </row>
    <row r="19" ht="11.25" customHeight="1" spans="2:2">
      <c r="B19" s="58" t="s">
        <v>136</v>
      </c>
    </row>
    <row r="20" spans="2:2">
      <c r="B20" s="59" t="s">
        <v>137</v>
      </c>
    </row>
    <row r="21" spans="2:2">
      <c r="B21" s="59" t="s">
        <v>138</v>
      </c>
    </row>
  </sheetData>
  <autoFilter ref="A3:AT5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17">
    <cfRule type="duplicateValues" dxfId="2" priority="2" stopIfTrue="1"/>
  </conditionalFormatting>
  <conditionalFormatting sqref="B12:B16">
    <cfRule type="duplicateValues" dxfId="2" priority="3" stopIfTrue="1"/>
  </conditionalFormatting>
  <conditionalFormatting sqref="B20:B21">
    <cfRule type="duplicateValues" dxfId="2" priority="1" stopIfTrue="1"/>
  </conditionalFormatting>
  <conditionalFormatting sqref="C9:C11">
    <cfRule type="duplicateValues" dxfId="2" priority="4" stopIfTrue="1"/>
    <cfRule type="expression" dxfId="3" priority="5" stopIfTrue="1">
      <formula>AND(COUNTIF($B$5:$B$65441,C9)+COUNTIF($B$1:$B$3,C9)&gt;1,NOT(ISBLANK(C9)))</formula>
    </cfRule>
    <cfRule type="expression" dxfId="3" priority="6" stopIfTrue="1">
      <formula>AND(COUNTIF($B$16:$B$65392,C9)+COUNTIF($B$1:$B$15,C9)&gt;1,NOT(ISBLANK(C9)))</formula>
    </cfRule>
    <cfRule type="expression" dxfId="3" priority="7" stopIfTrue="1">
      <formula>AND(COUNTIF($B$5:$B$65430,C9)+COUNTIF($B$1:$B$3,C9)&gt;1,NOT(ISBLANK(C9)))</formula>
    </cfRule>
  </conditionalFormatting>
  <pageMargins left="0.235416666666667" right="0.235416666666667" top="0.747916666666667" bottom="0.747916666666667" header="0.313888888888889" footer="0.313888888888889"/>
  <pageSetup paperSize="9" scale="56" fitToWidth="2" orientation="landscape"/>
  <headerFooter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AT21"/>
  <sheetViews>
    <sheetView workbookViewId="0">
      <pane xSplit="6" ySplit="3" topLeftCell="G4" activePane="bottomRight" state="frozen"/>
      <selection/>
      <selection pane="topRight"/>
      <selection pane="bottomLeft"/>
      <selection pane="bottomRight" activeCell="J20" sqref="J20"/>
    </sheetView>
  </sheetViews>
  <sheetFormatPr defaultColWidth="9" defaultRowHeight="13.5"/>
  <cols>
    <col min="1" max="1" width="4.5" style="15" customWidth="1"/>
    <col min="2" max="2" width="12.625" style="15" customWidth="1"/>
    <col min="3" max="3" width="10.5" style="15" customWidth="1"/>
    <col min="4" max="4" width="8.75" style="15" customWidth="1"/>
    <col min="5" max="5" width="19.5" style="16" customWidth="1"/>
    <col min="6" max="6" width="9" style="15"/>
    <col min="7" max="7" width="11.875" style="17" customWidth="1"/>
    <col min="8" max="8" width="4.625" style="15" hidden="1" customWidth="1"/>
    <col min="9" max="9" width="5.25" style="15" hidden="1" customWidth="1"/>
    <col min="10" max="10" width="11.75" style="18" customWidth="1"/>
    <col min="11" max="11" width="5.25" style="15" customWidth="1"/>
    <col min="12" max="12" width="11.75" style="15" customWidth="1"/>
    <col min="13" max="13" width="12.5" style="15" customWidth="1" outlineLevel="1"/>
    <col min="14" max="15" width="9" style="15" customWidth="1" outlineLevel="1"/>
    <col min="16" max="16" width="11.125" style="15" customWidth="1" outlineLevel="1"/>
    <col min="17" max="17" width="9.75" style="15" customWidth="1"/>
    <col min="18" max="18" width="9.5" style="15" customWidth="1"/>
    <col min="19" max="19" width="13.375" style="15" customWidth="1"/>
    <col min="20" max="21" width="12.25" style="15" customWidth="1"/>
    <col min="22" max="27" width="9" style="15" customWidth="1" outlineLevel="1"/>
    <col min="28" max="28" width="11.25" style="15" customWidth="1"/>
    <col min="29" max="29" width="8.5" style="15" customWidth="1"/>
    <col min="30" max="30" width="15.25" style="15" customWidth="1"/>
    <col min="31" max="31" width="13.375" style="15" customWidth="1"/>
    <col min="32" max="32" width="10.75" style="15" customWidth="1"/>
    <col min="33" max="33" width="12.25" style="15" customWidth="1"/>
    <col min="34" max="34" width="11.5" style="15" customWidth="1"/>
    <col min="35" max="35" width="7.875" style="19" customWidth="1"/>
    <col min="36" max="36" width="11.5" style="15" customWidth="1"/>
    <col min="37" max="37" width="9" style="15"/>
    <col min="38" max="38" width="11.5" style="15" customWidth="1"/>
    <col min="39" max="40" width="9" style="15" customWidth="1"/>
    <col min="41" max="41" width="19" style="15" customWidth="1"/>
    <col min="42" max="42" width="12.25" style="15" customWidth="1"/>
    <col min="43" max="43" width="9" style="15"/>
    <col min="44" max="44" width="7" style="15" customWidth="1"/>
    <col min="45" max="45" width="6.75" style="15" customWidth="1"/>
    <col min="46" max="46" width="6.125" style="15" customWidth="1"/>
    <col min="47" max="16384" width="9" style="15"/>
  </cols>
  <sheetData>
    <row r="1" s="10" customFormat="1" ht="29.25" customHeight="1" spans="1:45">
      <c r="A1" s="20" t="s">
        <v>78</v>
      </c>
      <c r="B1" s="21"/>
      <c r="C1" s="22"/>
      <c r="D1" s="23"/>
      <c r="E1" s="24"/>
      <c r="F1" s="24"/>
      <c r="G1" s="25"/>
      <c r="J1" s="60"/>
      <c r="L1" s="61"/>
      <c r="M1" s="62" t="s">
        <v>79</v>
      </c>
      <c r="N1" s="62"/>
      <c r="O1" s="62"/>
      <c r="P1" s="62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61"/>
      <c r="AE1" s="61"/>
      <c r="AF1" s="61"/>
      <c r="AG1" s="61"/>
      <c r="AH1" s="61"/>
      <c r="AI1" s="97"/>
      <c r="AJ1" s="61"/>
      <c r="AK1" s="61"/>
      <c r="AL1" s="61"/>
      <c r="AM1" s="24"/>
      <c r="AN1" s="24"/>
      <c r="AO1" s="108"/>
      <c r="AP1" s="24"/>
      <c r="AQ1" s="24"/>
      <c r="AR1" s="24"/>
      <c r="AS1" s="24"/>
    </row>
    <row r="2" s="11" customFormat="1" ht="20.1" customHeight="1" spans="1:46">
      <c r="A2" s="26" t="s">
        <v>19</v>
      </c>
      <c r="B2" s="27" t="s">
        <v>80</v>
      </c>
      <c r="C2" s="28" t="s">
        <v>81</v>
      </c>
      <c r="D2" s="28" t="s">
        <v>82</v>
      </c>
      <c r="E2" s="29" t="s">
        <v>83</v>
      </c>
      <c r="F2" s="30" t="s">
        <v>84</v>
      </c>
      <c r="G2" s="29" t="s">
        <v>85</v>
      </c>
      <c r="H2" s="29" t="s">
        <v>86</v>
      </c>
      <c r="I2" s="29" t="s">
        <v>87</v>
      </c>
      <c r="J2" s="63" t="s">
        <v>88</v>
      </c>
      <c r="K2" s="29" t="s">
        <v>89</v>
      </c>
      <c r="L2" s="29" t="s">
        <v>90</v>
      </c>
      <c r="M2" s="64" t="s">
        <v>91</v>
      </c>
      <c r="N2" s="65"/>
      <c r="O2" s="65"/>
      <c r="P2" s="66"/>
      <c r="Q2" s="30" t="s">
        <v>92</v>
      </c>
      <c r="R2" s="29" t="s">
        <v>93</v>
      </c>
      <c r="S2" s="30" t="s">
        <v>94</v>
      </c>
      <c r="T2" s="84" t="s">
        <v>95</v>
      </c>
      <c r="U2" s="30" t="s">
        <v>96</v>
      </c>
      <c r="V2" s="85" t="s">
        <v>97</v>
      </c>
      <c r="W2" s="86"/>
      <c r="X2" s="86"/>
      <c r="Y2" s="86"/>
      <c r="Z2" s="86"/>
      <c r="AA2" s="92"/>
      <c r="AB2" s="30" t="s">
        <v>98</v>
      </c>
      <c r="AC2" s="30" t="s">
        <v>99</v>
      </c>
      <c r="AD2" s="84" t="s">
        <v>100</v>
      </c>
      <c r="AE2" s="84" t="s">
        <v>101</v>
      </c>
      <c r="AF2" s="84" t="s">
        <v>102</v>
      </c>
      <c r="AG2" s="84" t="s">
        <v>103</v>
      </c>
      <c r="AH2" s="98" t="s">
        <v>104</v>
      </c>
      <c r="AI2" s="99" t="s">
        <v>105</v>
      </c>
      <c r="AJ2" s="98" t="s">
        <v>106</v>
      </c>
      <c r="AK2" s="28" t="s">
        <v>54</v>
      </c>
      <c r="AL2" s="98" t="s">
        <v>107</v>
      </c>
      <c r="AM2" s="29" t="s">
        <v>108</v>
      </c>
      <c r="AN2" s="29" t="s">
        <v>109</v>
      </c>
      <c r="AO2" s="109" t="s">
        <v>110</v>
      </c>
      <c r="AP2" s="29" t="s">
        <v>111</v>
      </c>
      <c r="AQ2" s="29" t="s">
        <v>112</v>
      </c>
      <c r="AR2" s="30" t="s">
        <v>113</v>
      </c>
      <c r="AS2" s="30" t="s">
        <v>114</v>
      </c>
      <c r="AT2" s="30" t="s">
        <v>115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7"/>
      <c r="K3" s="34"/>
      <c r="L3" s="34"/>
      <c r="M3" s="68" t="s">
        <v>116</v>
      </c>
      <c r="N3" s="68" t="s">
        <v>117</v>
      </c>
      <c r="O3" s="68" t="s">
        <v>118</v>
      </c>
      <c r="P3" s="68" t="s">
        <v>67</v>
      </c>
      <c r="Q3" s="35"/>
      <c r="R3" s="34"/>
      <c r="S3" s="35"/>
      <c r="T3" s="87"/>
      <c r="U3" s="35"/>
      <c r="V3" s="88" t="s">
        <v>119</v>
      </c>
      <c r="W3" s="88" t="s">
        <v>120</v>
      </c>
      <c r="X3" s="88" t="s">
        <v>121</v>
      </c>
      <c r="Y3" s="88" t="s">
        <v>122</v>
      </c>
      <c r="Z3" s="88" t="s">
        <v>123</v>
      </c>
      <c r="AA3" s="88" t="s">
        <v>124</v>
      </c>
      <c r="AB3" s="35"/>
      <c r="AC3" s="35"/>
      <c r="AD3" s="87"/>
      <c r="AE3" s="87"/>
      <c r="AF3" s="87"/>
      <c r="AG3" s="87"/>
      <c r="AH3" s="100"/>
      <c r="AI3" s="101"/>
      <c r="AJ3" s="100"/>
      <c r="AK3" s="33"/>
      <c r="AL3" s="100"/>
      <c r="AM3" s="34"/>
      <c r="AN3" s="34"/>
      <c r="AO3" s="110"/>
      <c r="AP3" s="34"/>
      <c r="AQ3" s="34"/>
      <c r="AR3" s="35"/>
      <c r="AS3" s="35"/>
      <c r="AT3" s="35"/>
    </row>
    <row r="4" s="12" customFormat="1" ht="18" customHeight="1" spans="1:46">
      <c r="A4" s="36">
        <v>1</v>
      </c>
      <c r="B4" s="37" t="s">
        <v>125</v>
      </c>
      <c r="C4" s="37" t="s">
        <v>70</v>
      </c>
      <c r="D4" s="37" t="s">
        <v>126</v>
      </c>
      <c r="E4" s="37" t="s">
        <v>71</v>
      </c>
      <c r="F4" s="38" t="s">
        <v>127</v>
      </c>
      <c r="G4" s="39">
        <v>15923409172</v>
      </c>
      <c r="H4" s="40"/>
      <c r="I4" s="40"/>
      <c r="J4" s="69">
        <v>44232</v>
      </c>
      <c r="K4" s="40"/>
      <c r="L4" s="70">
        <v>5500</v>
      </c>
      <c r="M4" s="71">
        <v>279.28</v>
      </c>
      <c r="N4" s="71">
        <v>74.82</v>
      </c>
      <c r="O4" s="71">
        <v>17.46</v>
      </c>
      <c r="P4" s="71">
        <v>90</v>
      </c>
      <c r="Q4" s="89">
        <f>ROUND(SUM(M4:P4),2)</f>
        <v>461.56</v>
      </c>
      <c r="R4" s="70">
        <v>0</v>
      </c>
      <c r="S4" s="90">
        <f>L4+IFERROR(VLOOKUP($E:$E,'（居民）工资表-8月'!$E:$S,15,0),0)</f>
        <v>49500</v>
      </c>
      <c r="T4" s="91">
        <f>5000+IFERROR(VLOOKUP($E:$E,'（居民）工资表-8月'!$E:$T,16,0),0)</f>
        <v>45000</v>
      </c>
      <c r="U4" s="91">
        <f>Q4+IFERROR(VLOOKUP($E:$E,'（居民）工资表-8月'!$E:$U,17,0),0)</f>
        <v>4549.08</v>
      </c>
      <c r="V4" s="70"/>
      <c r="W4" s="70"/>
      <c r="X4" s="70"/>
      <c r="Y4" s="70"/>
      <c r="Z4" s="70"/>
      <c r="AA4" s="70"/>
      <c r="AB4" s="90">
        <f>ROUND(SUM(V4:AA4),2)</f>
        <v>0</v>
      </c>
      <c r="AC4" s="90">
        <f>R4+IFERROR(VLOOKUP($E:$E,'（居民）工资表-8月'!$E:$AC,25,0),0)</f>
        <v>0</v>
      </c>
      <c r="AD4" s="93">
        <f>ROUND(S4-T4-U4-AB4-AC4,2)</f>
        <v>-49.08</v>
      </c>
      <c r="AE4" s="94">
        <f>ROUND(MAX((AD4)*{0.03;0.1;0.2;0.25;0.3;0.35;0.45}-{0;2520;16920;31920;52920;85920;181920},0),2)</f>
        <v>0</v>
      </c>
      <c r="AF4" s="95">
        <f>IFERROR(VLOOKUP(E:E,'（居民）工资表-8月'!E:AF,28,0)+VLOOKUP(E:E,'（居民）工资表-8月'!E:AG,29,0),0)</f>
        <v>0</v>
      </c>
      <c r="AG4" s="95">
        <f>IF((AE4-AF4)&lt;0,0,AE4-AF4)</f>
        <v>0</v>
      </c>
      <c r="AH4" s="102">
        <f>ROUND(IF((L4-Q4-AG4)&lt;0,0,(L4-Q4-AG4)),2)</f>
        <v>5038.44</v>
      </c>
      <c r="AI4" s="103"/>
      <c r="AJ4" s="102">
        <f>AH4+AI4</f>
        <v>5038.44</v>
      </c>
      <c r="AK4" s="104"/>
      <c r="AL4" s="102">
        <f>AJ4+AG4+AK4</f>
        <v>5038.44</v>
      </c>
      <c r="AM4" s="104"/>
      <c r="AN4" s="104"/>
      <c r="AO4" s="104"/>
      <c r="AP4" s="104"/>
      <c r="AQ4" s="104"/>
      <c r="AR4" s="111" t="str">
        <f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1" t="str">
        <f>IF(SUMPRODUCT(N(E$1:E$4=E4))&gt;1,"重复","不")</f>
        <v>不</v>
      </c>
      <c r="AT4" s="111" t="str">
        <f>IF(SUMPRODUCT(N(AO$1:AO$4=AO4))&gt;1,"重复","不")</f>
        <v>重复</v>
      </c>
    </row>
    <row r="5" s="13" customFormat="1" ht="18" customHeight="1" spans="1:46">
      <c r="A5" s="41"/>
      <c r="B5" s="42" t="s">
        <v>74</v>
      </c>
      <c r="C5" s="42"/>
      <c r="D5" s="43"/>
      <c r="E5" s="44"/>
      <c r="F5" s="45"/>
      <c r="G5" s="46"/>
      <c r="H5" s="45"/>
      <c r="I5" s="72"/>
      <c r="J5" s="73"/>
      <c r="K5" s="72"/>
      <c r="L5" s="74">
        <f t="shared" ref="L5:AL5" si="0">SUM(L4:L4)</f>
        <v>5500</v>
      </c>
      <c r="M5" s="74">
        <f t="shared" si="0"/>
        <v>279.28</v>
      </c>
      <c r="N5" s="74">
        <f t="shared" si="0"/>
        <v>74.82</v>
      </c>
      <c r="O5" s="74">
        <f t="shared" si="0"/>
        <v>17.46</v>
      </c>
      <c r="P5" s="74">
        <f t="shared" si="0"/>
        <v>90</v>
      </c>
      <c r="Q5" s="74">
        <f t="shared" si="0"/>
        <v>461.56</v>
      </c>
      <c r="R5" s="74">
        <f t="shared" si="0"/>
        <v>0</v>
      </c>
      <c r="S5" s="74">
        <f t="shared" si="0"/>
        <v>49500</v>
      </c>
      <c r="T5" s="74">
        <f t="shared" si="0"/>
        <v>45000</v>
      </c>
      <c r="U5" s="74">
        <f t="shared" si="0"/>
        <v>4549.08</v>
      </c>
      <c r="V5" s="74">
        <f t="shared" si="0"/>
        <v>0</v>
      </c>
      <c r="W5" s="74">
        <f t="shared" si="0"/>
        <v>0</v>
      </c>
      <c r="X5" s="74">
        <f t="shared" si="0"/>
        <v>0</v>
      </c>
      <c r="Y5" s="74">
        <f t="shared" si="0"/>
        <v>0</v>
      </c>
      <c r="Z5" s="74">
        <f t="shared" si="0"/>
        <v>0</v>
      </c>
      <c r="AA5" s="74">
        <f t="shared" si="0"/>
        <v>0</v>
      </c>
      <c r="AB5" s="74">
        <f t="shared" si="0"/>
        <v>0</v>
      </c>
      <c r="AC5" s="74">
        <f t="shared" si="0"/>
        <v>0</v>
      </c>
      <c r="AD5" s="74">
        <f t="shared" si="0"/>
        <v>-49.08</v>
      </c>
      <c r="AE5" s="74">
        <f t="shared" si="0"/>
        <v>0</v>
      </c>
      <c r="AF5" s="74">
        <f t="shared" si="0"/>
        <v>0</v>
      </c>
      <c r="AG5" s="74">
        <f t="shared" si="0"/>
        <v>0</v>
      </c>
      <c r="AH5" s="74">
        <f t="shared" si="0"/>
        <v>5038.44</v>
      </c>
      <c r="AI5" s="105">
        <f t="shared" si="0"/>
        <v>0</v>
      </c>
      <c r="AJ5" s="74">
        <f t="shared" si="0"/>
        <v>5038.44</v>
      </c>
      <c r="AK5" s="74">
        <f t="shared" si="0"/>
        <v>0</v>
      </c>
      <c r="AL5" s="74">
        <f t="shared" si="0"/>
        <v>5038.44</v>
      </c>
      <c r="AM5" s="106"/>
      <c r="AN5" s="106"/>
      <c r="AO5" s="106"/>
      <c r="AP5" s="106"/>
      <c r="AQ5" s="106"/>
      <c r="AR5" s="45"/>
      <c r="AS5" s="45"/>
      <c r="AT5" s="112"/>
    </row>
    <row r="8" spans="30:30">
      <c r="AD8" s="96"/>
    </row>
    <row r="9" ht="18.75" customHeight="1" spans="2:30">
      <c r="B9" s="47" t="s">
        <v>106</v>
      </c>
      <c r="C9" s="47" t="s">
        <v>128</v>
      </c>
      <c r="D9" s="47" t="s">
        <v>54</v>
      </c>
      <c r="E9" s="47" t="s">
        <v>55</v>
      </c>
      <c r="AD9" s="10"/>
    </row>
    <row r="10" ht="18.75" customHeight="1" spans="2:5">
      <c r="B10" s="48">
        <f>AJ5</f>
        <v>5038.44</v>
      </c>
      <c r="C10" s="48">
        <f>AG5</f>
        <v>0</v>
      </c>
      <c r="D10" s="48">
        <f>AK5</f>
        <v>0</v>
      </c>
      <c r="E10" s="48">
        <f>B10+C10+D10</f>
        <v>5038.44</v>
      </c>
    </row>
    <row r="11" spans="2:5">
      <c r="B11" s="49"/>
      <c r="C11" s="49"/>
      <c r="D11" s="49"/>
      <c r="E11" s="49"/>
    </row>
    <row r="12" s="14" customFormat="1" spans="1:35">
      <c r="A12" s="50" t="s">
        <v>129</v>
      </c>
      <c r="B12" s="51" t="s">
        <v>130</v>
      </c>
      <c r="C12" s="52"/>
      <c r="D12" s="52"/>
      <c r="E12" s="52"/>
      <c r="G12" s="53"/>
      <c r="J12" s="75"/>
      <c r="M12" s="76"/>
      <c r="AI12" s="107"/>
    </row>
    <row r="13" s="14" customFormat="1" spans="1:35">
      <c r="A13" s="54"/>
      <c r="B13" s="55" t="s">
        <v>131</v>
      </c>
      <c r="C13" s="52"/>
      <c r="D13" s="52"/>
      <c r="E13" s="52"/>
      <c r="G13" s="53"/>
      <c r="J13" s="75"/>
      <c r="M13" s="76"/>
      <c r="AI13" s="107"/>
    </row>
    <row r="14" s="14" customFormat="1" spans="1:35">
      <c r="A14" s="51"/>
      <c r="B14" s="55" t="s">
        <v>132</v>
      </c>
      <c r="C14" s="56"/>
      <c r="D14" s="56"/>
      <c r="E14" s="56"/>
      <c r="F14" s="56"/>
      <c r="G14" s="56"/>
      <c r="H14" s="56"/>
      <c r="I14" s="56"/>
      <c r="J14" s="77"/>
      <c r="K14" s="56"/>
      <c r="L14" s="56"/>
      <c r="M14" s="78"/>
      <c r="N14" s="56"/>
      <c r="O14" s="56"/>
      <c r="P14" s="56"/>
      <c r="AI14" s="107"/>
    </row>
    <row r="15" s="14" customFormat="1" customHeight="1" spans="1:35">
      <c r="A15" s="55"/>
      <c r="B15" s="55" t="s">
        <v>133</v>
      </c>
      <c r="C15" s="57"/>
      <c r="D15" s="57"/>
      <c r="E15" s="57"/>
      <c r="F15" s="57"/>
      <c r="G15" s="57"/>
      <c r="H15" s="57"/>
      <c r="I15" s="79"/>
      <c r="J15" s="80"/>
      <c r="K15" s="79"/>
      <c r="L15" s="79"/>
      <c r="M15" s="81"/>
      <c r="N15" s="79"/>
      <c r="O15" s="79"/>
      <c r="P15" s="79"/>
      <c r="AI15" s="107"/>
    </row>
    <row r="16" s="14" customFormat="1" customHeight="1" spans="1:35">
      <c r="A16" s="55"/>
      <c r="B16" s="55" t="s">
        <v>134</v>
      </c>
      <c r="C16" s="57"/>
      <c r="D16" s="57"/>
      <c r="E16" s="57"/>
      <c r="F16" s="57"/>
      <c r="G16" s="57"/>
      <c r="H16" s="57"/>
      <c r="I16" s="57"/>
      <c r="J16" s="82"/>
      <c r="K16" s="57"/>
      <c r="L16" s="79"/>
      <c r="M16" s="81"/>
      <c r="N16" s="79"/>
      <c r="O16" s="79"/>
      <c r="P16" s="79"/>
      <c r="AI16" s="107"/>
    </row>
    <row r="17" s="14" customFormat="1" customHeight="1" spans="1:35">
      <c r="A17" s="55"/>
      <c r="B17" s="55" t="s">
        <v>135</v>
      </c>
      <c r="C17" s="57"/>
      <c r="D17" s="57"/>
      <c r="E17" s="57"/>
      <c r="F17" s="57"/>
      <c r="G17" s="57"/>
      <c r="H17" s="57"/>
      <c r="I17" s="79"/>
      <c r="J17" s="80"/>
      <c r="K17" s="79"/>
      <c r="L17" s="79"/>
      <c r="M17" s="81"/>
      <c r="N17" s="79"/>
      <c r="O17" s="79"/>
      <c r="P17" s="79"/>
      <c r="AI17" s="107"/>
    </row>
    <row r="19" ht="11.25" customHeight="1" spans="2:2">
      <c r="B19" s="58" t="s">
        <v>136</v>
      </c>
    </row>
    <row r="20" spans="2:2">
      <c r="B20" s="59" t="s">
        <v>137</v>
      </c>
    </row>
    <row r="21" spans="2:2">
      <c r="B21" s="59" t="s">
        <v>138</v>
      </c>
    </row>
  </sheetData>
  <autoFilter ref="A3:AT5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17">
    <cfRule type="duplicateValues" dxfId="2" priority="2" stopIfTrue="1"/>
  </conditionalFormatting>
  <conditionalFormatting sqref="B12:B16">
    <cfRule type="duplicateValues" dxfId="2" priority="3" stopIfTrue="1"/>
  </conditionalFormatting>
  <conditionalFormatting sqref="B20:B21">
    <cfRule type="duplicateValues" dxfId="2" priority="1" stopIfTrue="1"/>
  </conditionalFormatting>
  <conditionalFormatting sqref="C9:C11">
    <cfRule type="duplicateValues" dxfId="2" priority="4" stopIfTrue="1"/>
    <cfRule type="expression" dxfId="3" priority="5" stopIfTrue="1">
      <formula>AND(COUNTIF($B$5:$B$65441,C9)+COUNTIF($B$1:$B$3,C9)&gt;1,NOT(ISBLANK(C9)))</formula>
    </cfRule>
    <cfRule type="expression" dxfId="3" priority="6" stopIfTrue="1">
      <formula>AND(COUNTIF($B$16:$B$65392,C9)+COUNTIF($B$1:$B$15,C9)&gt;1,NOT(ISBLANK(C9)))</formula>
    </cfRule>
    <cfRule type="expression" dxfId="3" priority="7" stopIfTrue="1">
      <formula>AND(COUNTIF($B$5:$B$65430,C9)+COUNTIF($B$1:$B$3,C9)&gt;1,NOT(ISBLANK(C9)))</formula>
    </cfRule>
  </conditionalFormatting>
  <pageMargins left="0.235416666666667" right="0.235416666666667" top="0.747916666666667" bottom="0.747916666666667" header="0.313888888888889" footer="0.313888888888889"/>
  <pageSetup paperSize="9" scale="56" fitToWidth="2" orientation="landscape"/>
  <headerFooter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AT21"/>
  <sheetViews>
    <sheetView workbookViewId="0">
      <pane xSplit="6" ySplit="3" topLeftCell="G4" activePane="bottomRight" state="frozen"/>
      <selection/>
      <selection pane="topRight"/>
      <selection pane="bottomLeft"/>
      <selection pane="bottomRight" activeCell="B4" sqref="B4:P4"/>
    </sheetView>
  </sheetViews>
  <sheetFormatPr defaultColWidth="9" defaultRowHeight="13.5"/>
  <cols>
    <col min="1" max="1" width="4.5" style="15" customWidth="1"/>
    <col min="2" max="2" width="12.625" style="15" customWidth="1"/>
    <col min="3" max="3" width="10.5" style="15" customWidth="1"/>
    <col min="4" max="4" width="8.75" style="15" customWidth="1"/>
    <col min="5" max="5" width="19.5" style="16" customWidth="1"/>
    <col min="6" max="6" width="9" style="15"/>
    <col min="7" max="7" width="11.875" style="17" customWidth="1"/>
    <col min="8" max="8" width="4.625" style="15" hidden="1" customWidth="1"/>
    <col min="9" max="9" width="5.25" style="15" hidden="1" customWidth="1"/>
    <col min="10" max="10" width="11.75" style="18" customWidth="1"/>
    <col min="11" max="11" width="5.25" style="15" customWidth="1"/>
    <col min="12" max="12" width="11.75" style="15" customWidth="1"/>
    <col min="13" max="13" width="12.5" style="15" customWidth="1" outlineLevel="1"/>
    <col min="14" max="15" width="9" style="15" customWidth="1" outlineLevel="1"/>
    <col min="16" max="16" width="11.125" style="15" customWidth="1" outlineLevel="1"/>
    <col min="17" max="17" width="9.75" style="15" customWidth="1"/>
    <col min="18" max="18" width="9.5" style="15" customWidth="1"/>
    <col min="19" max="19" width="13.375" style="15" customWidth="1"/>
    <col min="20" max="21" width="12.25" style="15" customWidth="1"/>
    <col min="22" max="27" width="9" style="15" customWidth="1" outlineLevel="1"/>
    <col min="28" max="28" width="11.25" style="15" customWidth="1"/>
    <col min="29" max="29" width="8.5" style="15" customWidth="1"/>
    <col min="30" max="30" width="15.25" style="15" customWidth="1"/>
    <col min="31" max="31" width="13.375" style="15" customWidth="1"/>
    <col min="32" max="32" width="10.75" style="15" customWidth="1"/>
    <col min="33" max="33" width="12.25" style="15" customWidth="1"/>
    <col min="34" max="34" width="11.5" style="15" customWidth="1"/>
    <col min="35" max="35" width="7.875" style="19" customWidth="1"/>
    <col min="36" max="36" width="11.5" style="15" customWidth="1"/>
    <col min="37" max="37" width="9" style="15"/>
    <col min="38" max="38" width="11.5" style="15" customWidth="1"/>
    <col min="39" max="40" width="9" style="15" customWidth="1"/>
    <col min="41" max="41" width="19" style="15" customWidth="1"/>
    <col min="42" max="42" width="12.25" style="15" customWidth="1"/>
    <col min="43" max="43" width="9" style="15"/>
    <col min="44" max="44" width="7" style="15" customWidth="1"/>
    <col min="45" max="45" width="6.75" style="15" customWidth="1"/>
    <col min="46" max="46" width="6.125" style="15" customWidth="1"/>
    <col min="47" max="16384" width="9" style="15"/>
  </cols>
  <sheetData>
    <row r="1" s="10" customFormat="1" ht="29.25" customHeight="1" spans="1:45">
      <c r="A1" s="20" t="s">
        <v>78</v>
      </c>
      <c r="B1" s="21"/>
      <c r="C1" s="22"/>
      <c r="D1" s="23"/>
      <c r="E1" s="24"/>
      <c r="F1" s="24"/>
      <c r="G1" s="25"/>
      <c r="J1" s="60"/>
      <c r="L1" s="61"/>
      <c r="M1" s="62" t="s">
        <v>79</v>
      </c>
      <c r="N1" s="62"/>
      <c r="O1" s="62"/>
      <c r="P1" s="62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61"/>
      <c r="AE1" s="61"/>
      <c r="AF1" s="61"/>
      <c r="AG1" s="61"/>
      <c r="AH1" s="61"/>
      <c r="AI1" s="97"/>
      <c r="AJ1" s="61"/>
      <c r="AK1" s="61"/>
      <c r="AL1" s="61"/>
      <c r="AM1" s="24"/>
      <c r="AN1" s="24"/>
      <c r="AO1" s="108"/>
      <c r="AP1" s="24"/>
      <c r="AQ1" s="24"/>
      <c r="AR1" s="24"/>
      <c r="AS1" s="24"/>
    </row>
    <row r="2" s="11" customFormat="1" ht="20.1" customHeight="1" spans="1:46">
      <c r="A2" s="26" t="s">
        <v>19</v>
      </c>
      <c r="B2" s="27" t="s">
        <v>80</v>
      </c>
      <c r="C2" s="28" t="s">
        <v>81</v>
      </c>
      <c r="D2" s="28" t="s">
        <v>82</v>
      </c>
      <c r="E2" s="29" t="s">
        <v>83</v>
      </c>
      <c r="F2" s="30" t="s">
        <v>84</v>
      </c>
      <c r="G2" s="29" t="s">
        <v>85</v>
      </c>
      <c r="H2" s="29" t="s">
        <v>86</v>
      </c>
      <c r="I2" s="29" t="s">
        <v>87</v>
      </c>
      <c r="J2" s="63" t="s">
        <v>88</v>
      </c>
      <c r="K2" s="29" t="s">
        <v>89</v>
      </c>
      <c r="L2" s="29" t="s">
        <v>90</v>
      </c>
      <c r="M2" s="64" t="s">
        <v>91</v>
      </c>
      <c r="N2" s="65"/>
      <c r="O2" s="65"/>
      <c r="P2" s="66"/>
      <c r="Q2" s="30" t="s">
        <v>92</v>
      </c>
      <c r="R2" s="29" t="s">
        <v>93</v>
      </c>
      <c r="S2" s="30" t="s">
        <v>94</v>
      </c>
      <c r="T2" s="84" t="s">
        <v>95</v>
      </c>
      <c r="U2" s="30" t="s">
        <v>96</v>
      </c>
      <c r="V2" s="85" t="s">
        <v>97</v>
      </c>
      <c r="W2" s="86"/>
      <c r="X2" s="86"/>
      <c r="Y2" s="86"/>
      <c r="Z2" s="86"/>
      <c r="AA2" s="92"/>
      <c r="AB2" s="30" t="s">
        <v>98</v>
      </c>
      <c r="AC2" s="30" t="s">
        <v>99</v>
      </c>
      <c r="AD2" s="84" t="s">
        <v>100</v>
      </c>
      <c r="AE2" s="84" t="s">
        <v>101</v>
      </c>
      <c r="AF2" s="84" t="s">
        <v>102</v>
      </c>
      <c r="AG2" s="84" t="s">
        <v>103</v>
      </c>
      <c r="AH2" s="98" t="s">
        <v>104</v>
      </c>
      <c r="AI2" s="99" t="s">
        <v>105</v>
      </c>
      <c r="AJ2" s="98" t="s">
        <v>106</v>
      </c>
      <c r="AK2" s="28" t="s">
        <v>54</v>
      </c>
      <c r="AL2" s="98" t="s">
        <v>107</v>
      </c>
      <c r="AM2" s="29" t="s">
        <v>108</v>
      </c>
      <c r="AN2" s="29" t="s">
        <v>109</v>
      </c>
      <c r="AO2" s="109" t="s">
        <v>110</v>
      </c>
      <c r="AP2" s="29" t="s">
        <v>111</v>
      </c>
      <c r="AQ2" s="29" t="s">
        <v>112</v>
      </c>
      <c r="AR2" s="30" t="s">
        <v>113</v>
      </c>
      <c r="AS2" s="30" t="s">
        <v>114</v>
      </c>
      <c r="AT2" s="30" t="s">
        <v>115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7"/>
      <c r="K3" s="34"/>
      <c r="L3" s="34"/>
      <c r="M3" s="68" t="s">
        <v>116</v>
      </c>
      <c r="N3" s="68" t="s">
        <v>117</v>
      </c>
      <c r="O3" s="68" t="s">
        <v>118</v>
      </c>
      <c r="P3" s="68" t="s">
        <v>67</v>
      </c>
      <c r="Q3" s="35"/>
      <c r="R3" s="34"/>
      <c r="S3" s="35"/>
      <c r="T3" s="87"/>
      <c r="U3" s="35"/>
      <c r="V3" s="88" t="s">
        <v>119</v>
      </c>
      <c r="W3" s="88" t="s">
        <v>120</v>
      </c>
      <c r="X3" s="88" t="s">
        <v>121</v>
      </c>
      <c r="Y3" s="88" t="s">
        <v>122</v>
      </c>
      <c r="Z3" s="88" t="s">
        <v>123</v>
      </c>
      <c r="AA3" s="88" t="s">
        <v>124</v>
      </c>
      <c r="AB3" s="35"/>
      <c r="AC3" s="35"/>
      <c r="AD3" s="87"/>
      <c r="AE3" s="87"/>
      <c r="AF3" s="87"/>
      <c r="AG3" s="87"/>
      <c r="AH3" s="100"/>
      <c r="AI3" s="101"/>
      <c r="AJ3" s="100"/>
      <c r="AK3" s="33"/>
      <c r="AL3" s="100"/>
      <c r="AM3" s="34"/>
      <c r="AN3" s="34"/>
      <c r="AO3" s="110"/>
      <c r="AP3" s="34"/>
      <c r="AQ3" s="34"/>
      <c r="AR3" s="35"/>
      <c r="AS3" s="35"/>
      <c r="AT3" s="35"/>
    </row>
    <row r="4" s="12" customFormat="1" ht="18" customHeight="1" spans="1:46">
      <c r="A4" s="36">
        <v>1</v>
      </c>
      <c r="B4" s="37" t="s">
        <v>125</v>
      </c>
      <c r="C4" s="37" t="s">
        <v>70</v>
      </c>
      <c r="D4" s="37" t="s">
        <v>126</v>
      </c>
      <c r="E4" s="37" t="s">
        <v>71</v>
      </c>
      <c r="F4" s="38" t="s">
        <v>127</v>
      </c>
      <c r="G4" s="39">
        <v>15923409172</v>
      </c>
      <c r="H4" s="40"/>
      <c r="I4" s="40"/>
      <c r="J4" s="69">
        <v>44232</v>
      </c>
      <c r="K4" s="40"/>
      <c r="L4" s="70">
        <v>5500</v>
      </c>
      <c r="M4" s="71">
        <v>279.28</v>
      </c>
      <c r="N4" s="71">
        <v>74.82</v>
      </c>
      <c r="O4" s="71">
        <v>17.46</v>
      </c>
      <c r="P4" s="71">
        <v>90</v>
      </c>
      <c r="Q4" s="89">
        <f>ROUND(SUM(M4:P4),2)</f>
        <v>461.56</v>
      </c>
      <c r="R4" s="70">
        <v>0</v>
      </c>
      <c r="S4" s="90">
        <f>L4+IFERROR(VLOOKUP($E:$E,'（居民）工资表-9月'!$E:$S,15,0),0)</f>
        <v>55000</v>
      </c>
      <c r="T4" s="91">
        <f>5000+IFERROR(VLOOKUP($E:$E,'（居民）工资表-9月'!$E:$T,16,0),0)</f>
        <v>50000</v>
      </c>
      <c r="U4" s="91">
        <f>Q4+IFERROR(VLOOKUP($E:$E,'（居民）工资表-9月'!$E:$U,17,0),0)</f>
        <v>5010.64</v>
      </c>
      <c r="V4" s="70"/>
      <c r="W4" s="70"/>
      <c r="X4" s="70"/>
      <c r="Y4" s="70"/>
      <c r="Z4" s="70"/>
      <c r="AA4" s="70"/>
      <c r="AB4" s="90">
        <f>ROUND(SUM(V4:AA4),2)</f>
        <v>0</v>
      </c>
      <c r="AC4" s="90">
        <f>R4+IFERROR(VLOOKUP($E:$E,'（居民）工资表-9月'!$E:$AC,25,0),0)</f>
        <v>0</v>
      </c>
      <c r="AD4" s="93">
        <f>ROUND(S4-T4-U4-AB4-AC4,2)</f>
        <v>-10.64</v>
      </c>
      <c r="AE4" s="94">
        <f>ROUND(MAX((AD4)*{0.03;0.1;0.2;0.25;0.3;0.35;0.45}-{0;2520;16920;31920;52920;85920;181920},0),2)</f>
        <v>0</v>
      </c>
      <c r="AF4" s="95">
        <f>IFERROR(VLOOKUP(E:E,'（居民）工资表-9月'!E:AF,28,0)+VLOOKUP(E:E,'（居民）工资表-9月'!E:AG,29,0),0)</f>
        <v>0</v>
      </c>
      <c r="AG4" s="95">
        <f>IF((AE4-AF4)&lt;0,0,AE4-AF4)</f>
        <v>0</v>
      </c>
      <c r="AH4" s="102">
        <f>ROUND(IF((L4-Q4-AG4)&lt;0,0,(L4-Q4-AG4)),2)</f>
        <v>5038.44</v>
      </c>
      <c r="AI4" s="103"/>
      <c r="AJ4" s="102">
        <f>AH4+AI4</f>
        <v>5038.44</v>
      </c>
      <c r="AK4" s="104"/>
      <c r="AL4" s="102">
        <f>AJ4+AG4+AK4</f>
        <v>5038.44</v>
      </c>
      <c r="AM4" s="104"/>
      <c r="AN4" s="104"/>
      <c r="AO4" s="104"/>
      <c r="AP4" s="104"/>
      <c r="AQ4" s="104"/>
      <c r="AR4" s="111" t="str">
        <f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1" t="str">
        <f>IF(SUMPRODUCT(N(E$1:E$4=E4))&gt;1,"重复","不")</f>
        <v>不</v>
      </c>
      <c r="AT4" s="111" t="str">
        <f>IF(SUMPRODUCT(N(AO$1:AO$4=AO4))&gt;1,"重复","不")</f>
        <v>重复</v>
      </c>
    </row>
    <row r="5" s="13" customFormat="1" ht="18" customHeight="1" spans="1:46">
      <c r="A5" s="41"/>
      <c r="B5" s="42" t="s">
        <v>74</v>
      </c>
      <c r="C5" s="42"/>
      <c r="D5" s="43"/>
      <c r="E5" s="44"/>
      <c r="F5" s="45"/>
      <c r="G5" s="46"/>
      <c r="H5" s="45"/>
      <c r="I5" s="72"/>
      <c r="J5" s="73"/>
      <c r="K5" s="72"/>
      <c r="L5" s="74">
        <f t="shared" ref="L5:AL5" si="0">SUM(L4:L4)</f>
        <v>5500</v>
      </c>
      <c r="M5" s="74">
        <f t="shared" si="0"/>
        <v>279.28</v>
      </c>
      <c r="N5" s="74">
        <f t="shared" si="0"/>
        <v>74.82</v>
      </c>
      <c r="O5" s="74">
        <f t="shared" si="0"/>
        <v>17.46</v>
      </c>
      <c r="P5" s="74">
        <f t="shared" si="0"/>
        <v>90</v>
      </c>
      <c r="Q5" s="74">
        <f t="shared" si="0"/>
        <v>461.56</v>
      </c>
      <c r="R5" s="74">
        <f t="shared" si="0"/>
        <v>0</v>
      </c>
      <c r="S5" s="74">
        <f t="shared" si="0"/>
        <v>55000</v>
      </c>
      <c r="T5" s="74">
        <f t="shared" si="0"/>
        <v>50000</v>
      </c>
      <c r="U5" s="74">
        <f t="shared" si="0"/>
        <v>5010.64</v>
      </c>
      <c r="V5" s="74">
        <f t="shared" si="0"/>
        <v>0</v>
      </c>
      <c r="W5" s="74">
        <f t="shared" si="0"/>
        <v>0</v>
      </c>
      <c r="X5" s="74">
        <f t="shared" si="0"/>
        <v>0</v>
      </c>
      <c r="Y5" s="74">
        <f t="shared" si="0"/>
        <v>0</v>
      </c>
      <c r="Z5" s="74">
        <f t="shared" si="0"/>
        <v>0</v>
      </c>
      <c r="AA5" s="74">
        <f t="shared" si="0"/>
        <v>0</v>
      </c>
      <c r="AB5" s="74">
        <f t="shared" si="0"/>
        <v>0</v>
      </c>
      <c r="AC5" s="74">
        <f t="shared" si="0"/>
        <v>0</v>
      </c>
      <c r="AD5" s="74">
        <f t="shared" si="0"/>
        <v>-10.64</v>
      </c>
      <c r="AE5" s="74">
        <f t="shared" si="0"/>
        <v>0</v>
      </c>
      <c r="AF5" s="74">
        <f t="shared" si="0"/>
        <v>0</v>
      </c>
      <c r="AG5" s="74">
        <f t="shared" si="0"/>
        <v>0</v>
      </c>
      <c r="AH5" s="74">
        <f t="shared" si="0"/>
        <v>5038.44</v>
      </c>
      <c r="AI5" s="105">
        <f t="shared" si="0"/>
        <v>0</v>
      </c>
      <c r="AJ5" s="74">
        <f t="shared" si="0"/>
        <v>5038.44</v>
      </c>
      <c r="AK5" s="74">
        <f t="shared" si="0"/>
        <v>0</v>
      </c>
      <c r="AL5" s="74">
        <f t="shared" si="0"/>
        <v>5038.44</v>
      </c>
      <c r="AM5" s="106"/>
      <c r="AN5" s="106"/>
      <c r="AO5" s="106"/>
      <c r="AP5" s="106"/>
      <c r="AQ5" s="106"/>
      <c r="AR5" s="45"/>
      <c r="AS5" s="45"/>
      <c r="AT5" s="112"/>
    </row>
    <row r="8" spans="30:30">
      <c r="AD8" s="96"/>
    </row>
    <row r="9" ht="18.75" customHeight="1" spans="2:30">
      <c r="B9" s="47" t="s">
        <v>106</v>
      </c>
      <c r="C9" s="47" t="s">
        <v>128</v>
      </c>
      <c r="D9" s="47" t="s">
        <v>54</v>
      </c>
      <c r="E9" s="47" t="s">
        <v>55</v>
      </c>
      <c r="AD9" s="10"/>
    </row>
    <row r="10" ht="18.75" customHeight="1" spans="2:5">
      <c r="B10" s="48">
        <f>AJ5</f>
        <v>5038.44</v>
      </c>
      <c r="C10" s="48">
        <f>AG5</f>
        <v>0</v>
      </c>
      <c r="D10" s="48">
        <f>AK5</f>
        <v>0</v>
      </c>
      <c r="E10" s="48">
        <f>B10+C10+D10</f>
        <v>5038.44</v>
      </c>
    </row>
    <row r="11" spans="2:5">
      <c r="B11" s="49"/>
      <c r="C11" s="49"/>
      <c r="D11" s="49"/>
      <c r="E11" s="49"/>
    </row>
    <row r="12" s="14" customFormat="1" spans="1:35">
      <c r="A12" s="50" t="s">
        <v>129</v>
      </c>
      <c r="B12" s="51" t="s">
        <v>130</v>
      </c>
      <c r="C12" s="52"/>
      <c r="D12" s="52"/>
      <c r="E12" s="52"/>
      <c r="G12" s="53"/>
      <c r="J12" s="75"/>
      <c r="M12" s="76"/>
      <c r="AI12" s="107"/>
    </row>
    <row r="13" s="14" customFormat="1" spans="1:35">
      <c r="A13" s="54"/>
      <c r="B13" s="55" t="s">
        <v>131</v>
      </c>
      <c r="C13" s="52"/>
      <c r="D13" s="52"/>
      <c r="E13" s="52"/>
      <c r="G13" s="53"/>
      <c r="J13" s="75"/>
      <c r="M13" s="76"/>
      <c r="AI13" s="107"/>
    </row>
    <row r="14" s="14" customFormat="1" spans="1:35">
      <c r="A14" s="51"/>
      <c r="B14" s="55" t="s">
        <v>132</v>
      </c>
      <c r="C14" s="56"/>
      <c r="D14" s="56"/>
      <c r="E14" s="56"/>
      <c r="F14" s="56"/>
      <c r="G14" s="56"/>
      <c r="H14" s="56"/>
      <c r="I14" s="56"/>
      <c r="J14" s="77"/>
      <c r="K14" s="56"/>
      <c r="L14" s="56"/>
      <c r="M14" s="78"/>
      <c r="N14" s="56"/>
      <c r="O14" s="56"/>
      <c r="P14" s="56"/>
      <c r="AI14" s="107"/>
    </row>
    <row r="15" s="14" customFormat="1" customHeight="1" spans="1:35">
      <c r="A15" s="55"/>
      <c r="B15" s="55" t="s">
        <v>133</v>
      </c>
      <c r="C15" s="57"/>
      <c r="D15" s="57"/>
      <c r="E15" s="57"/>
      <c r="F15" s="57"/>
      <c r="G15" s="57"/>
      <c r="H15" s="57"/>
      <c r="I15" s="79"/>
      <c r="J15" s="80"/>
      <c r="K15" s="79"/>
      <c r="L15" s="79"/>
      <c r="M15" s="81"/>
      <c r="N15" s="79"/>
      <c r="O15" s="79"/>
      <c r="P15" s="79"/>
      <c r="AI15" s="107"/>
    </row>
    <row r="16" s="14" customFormat="1" customHeight="1" spans="1:35">
      <c r="A16" s="55"/>
      <c r="B16" s="55" t="s">
        <v>134</v>
      </c>
      <c r="C16" s="57"/>
      <c r="D16" s="57"/>
      <c r="E16" s="57"/>
      <c r="F16" s="57"/>
      <c r="G16" s="57"/>
      <c r="H16" s="57"/>
      <c r="I16" s="57"/>
      <c r="J16" s="82"/>
      <c r="K16" s="57"/>
      <c r="L16" s="79"/>
      <c r="M16" s="81"/>
      <c r="N16" s="79"/>
      <c r="O16" s="79"/>
      <c r="P16" s="79"/>
      <c r="AI16" s="107"/>
    </row>
    <row r="17" s="14" customFormat="1" customHeight="1" spans="1:35">
      <c r="A17" s="55"/>
      <c r="B17" s="55" t="s">
        <v>135</v>
      </c>
      <c r="C17" s="57"/>
      <c r="D17" s="57"/>
      <c r="E17" s="57"/>
      <c r="F17" s="57"/>
      <c r="G17" s="57"/>
      <c r="H17" s="57"/>
      <c r="I17" s="79"/>
      <c r="J17" s="80"/>
      <c r="K17" s="79"/>
      <c r="L17" s="79"/>
      <c r="M17" s="81"/>
      <c r="N17" s="79"/>
      <c r="O17" s="79"/>
      <c r="P17" s="79"/>
      <c r="AI17" s="107"/>
    </row>
    <row r="19" ht="11.25" customHeight="1" spans="2:2">
      <c r="B19" s="58" t="s">
        <v>136</v>
      </c>
    </row>
    <row r="20" spans="2:2">
      <c r="B20" s="59" t="s">
        <v>137</v>
      </c>
    </row>
    <row r="21" spans="2:2">
      <c r="B21" s="59" t="s">
        <v>138</v>
      </c>
    </row>
  </sheetData>
  <autoFilter ref="A3:AT5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17">
    <cfRule type="duplicateValues" dxfId="2" priority="2" stopIfTrue="1"/>
  </conditionalFormatting>
  <conditionalFormatting sqref="B12:B16">
    <cfRule type="duplicateValues" dxfId="2" priority="3" stopIfTrue="1"/>
  </conditionalFormatting>
  <conditionalFormatting sqref="B20:B21">
    <cfRule type="duplicateValues" dxfId="2" priority="1" stopIfTrue="1"/>
  </conditionalFormatting>
  <conditionalFormatting sqref="C9:C11">
    <cfRule type="duplicateValues" dxfId="2" priority="4" stopIfTrue="1"/>
    <cfRule type="expression" dxfId="3" priority="5" stopIfTrue="1">
      <formula>AND(COUNTIF($B$5:$B$65441,C9)+COUNTIF($B$1:$B$3,C9)&gt;1,NOT(ISBLANK(C9)))</formula>
    </cfRule>
    <cfRule type="expression" dxfId="3" priority="6" stopIfTrue="1">
      <formula>AND(COUNTIF($B$16:$B$65392,C9)+COUNTIF($B$1:$B$15,C9)&gt;1,NOT(ISBLANK(C9)))</formula>
    </cfRule>
    <cfRule type="expression" dxfId="3" priority="7" stopIfTrue="1">
      <formula>AND(COUNTIF($B$5:$B$65430,C9)+COUNTIF($B$1:$B$3,C9)&gt;1,NOT(ISBLANK(C9)))</formula>
    </cfRule>
  </conditionalFormatting>
  <pageMargins left="0.235416666666667" right="0.235416666666667" top="0.747916666666667" bottom="0.747916666666667" header="0.313888888888889" footer="0.313888888888889"/>
  <pageSetup paperSize="9" scale="56" fitToWidth="2" orientation="landscape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付款通知</vt:lpstr>
      <vt:lpstr>社保</vt:lpstr>
      <vt:lpstr>社保1</vt:lpstr>
      <vt:lpstr>（居民）工资表-5月</vt:lpstr>
      <vt:lpstr>（居民）工资表-6月</vt:lpstr>
      <vt:lpstr>（居民）工资表-7月</vt:lpstr>
      <vt:lpstr>（居民）工资表-8月</vt:lpstr>
      <vt:lpstr>（居民）工资表-9月</vt:lpstr>
      <vt:lpstr>（居民）工资表-10月</vt:lpstr>
      <vt:lpstr>（居民）工资表-11月</vt:lpstr>
      <vt:lpstr>（居民）工资表-1月</vt:lpstr>
      <vt:lpstr>（居民）工资表-2月</vt:lpstr>
      <vt:lpstr>（居民）工资表-3月</vt:lpstr>
      <vt:lpstr>（居民）工资表-4月</vt:lpstr>
      <vt:lpstr>（居民）工资表-12月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AutoBVT</dc:creator>
  <cp:lastModifiedBy>Administrator</cp:lastModifiedBy>
  <dcterms:created xsi:type="dcterms:W3CDTF">2018-08-01T08:19:00Z</dcterms:created>
  <cp:lastPrinted>2019-02-02T09:30:00Z</cp:lastPrinted>
  <dcterms:modified xsi:type="dcterms:W3CDTF">2022-07-08T07:53:04Z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 linkTarget="0">
    <vt:lpwstr>1</vt:lpwstr>
  </property>
  <property fmtid="{D5CDD505-2E9C-101B-9397-08002B2CF9AE}" pid="3" name="KSOProductBuildVer">
    <vt:lpwstr>2052-11.1.0.11830</vt:lpwstr>
  </property>
  <property fmtid="{D5CDD505-2E9C-101B-9397-08002B2CF9AE}" pid="4" name="ICV">
    <vt:lpwstr>8E6E46D85049443DA74532248C8CCCE5</vt:lpwstr>
  </property>
</Properties>
</file>