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00、近期待办\2022年第一季度转包付款\创联\"/>
    </mc:Choice>
  </mc:AlternateContent>
  <bookViews>
    <workbookView xWindow="-105" yWindow="-105" windowWidth="23250" windowHeight="12450"/>
  </bookViews>
  <sheets>
    <sheet name="1月-3月费用确认单" sheetId="3" r:id="rId1"/>
  </sheets>
  <externalReferences>
    <externalReference r:id="rId2"/>
  </externalReferences>
  <definedNames>
    <definedName name="_xlnm._FilterDatabase" localSheetId="0" hidden="1">'1月-3月费用确认单'!$A$26:$R$33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3" i="3" l="1"/>
  <c r="P4" i="3"/>
  <c r="P5" i="3"/>
  <c r="Q5" i="3" s="1"/>
  <c r="P6" i="3"/>
  <c r="Q6" i="3" s="1"/>
  <c r="P7" i="3"/>
  <c r="P8" i="3"/>
  <c r="Q8" i="3" s="1"/>
  <c r="P14" i="3"/>
  <c r="Q14" i="3" s="1"/>
  <c r="P15" i="3"/>
  <c r="P16" i="3"/>
  <c r="P17" i="3"/>
  <c r="P18" i="3"/>
  <c r="Q18" i="3" s="1"/>
  <c r="P19" i="3"/>
  <c r="Q19" i="3" s="1"/>
  <c r="P27" i="3"/>
  <c r="P28" i="3"/>
  <c r="Q28" i="3" s="1"/>
  <c r="P29" i="3"/>
  <c r="P30" i="3"/>
  <c r="Q30" i="3" s="1"/>
  <c r="P31" i="3"/>
  <c r="Q31" i="3" s="1"/>
  <c r="P32" i="3"/>
  <c r="Q32" i="3" s="1"/>
  <c r="Q17" i="3"/>
  <c r="Q16" i="3"/>
  <c r="Q4" i="3"/>
  <c r="Q27" i="3"/>
  <c r="Q3" i="3"/>
  <c r="Q7" i="3"/>
  <c r="N32" i="3"/>
  <c r="N31" i="3"/>
  <c r="N30" i="3"/>
  <c r="N29" i="3"/>
  <c r="N28" i="3"/>
  <c r="N27" i="3"/>
  <c r="R27" i="3" s="1"/>
  <c r="N19" i="3"/>
  <c r="N18" i="3"/>
  <c r="N17" i="3"/>
  <c r="R17" i="3" s="1"/>
  <c r="N16" i="3"/>
  <c r="R16" i="3" s="1"/>
  <c r="N15" i="3"/>
  <c r="N20" i="3" s="1"/>
  <c r="N14" i="3"/>
  <c r="N6" i="3"/>
  <c r="N5" i="3"/>
  <c r="N4" i="3"/>
  <c r="R4" i="3" s="1"/>
  <c r="N3" i="3"/>
  <c r="R3" i="3" s="1"/>
  <c r="N7" i="3"/>
  <c r="R7" i="3" s="1"/>
  <c r="N8" i="3"/>
  <c r="N33" i="3" l="1"/>
  <c r="R30" i="3"/>
  <c r="R15" i="3"/>
  <c r="R19" i="3"/>
  <c r="R29" i="3"/>
  <c r="R5" i="3"/>
  <c r="R6" i="3"/>
  <c r="R18" i="3"/>
  <c r="Q29" i="3"/>
  <c r="Q15" i="3"/>
  <c r="R32" i="3"/>
  <c r="N9" i="3"/>
  <c r="N36" i="3" s="1"/>
  <c r="R8" i="3"/>
  <c r="R28" i="3"/>
  <c r="R31" i="3"/>
  <c r="R14" i="3"/>
</calcChain>
</file>

<file path=xl/sharedStrings.xml><?xml version="1.0" encoding="utf-8"?>
<sst xmlns="http://schemas.openxmlformats.org/spreadsheetml/2006/main" count="172" uniqueCount="41">
  <si>
    <t>序号</t>
  </si>
  <si>
    <t>身份证号</t>
  </si>
  <si>
    <t>引入时间</t>
  </si>
  <si>
    <t>姓名</t>
  </si>
  <si>
    <t>项目编号</t>
  </si>
  <si>
    <t>项目名称</t>
  </si>
  <si>
    <t>项目负责人</t>
  </si>
  <si>
    <t>二级部门</t>
  </si>
  <si>
    <t>三级部门</t>
  </si>
  <si>
    <t>岗位</t>
  </si>
  <si>
    <t>人员单价/月</t>
  </si>
  <si>
    <t>出勤天数</t>
  </si>
  <si>
    <t>结算金额</t>
  </si>
  <si>
    <t>142702200104193629</t>
  </si>
  <si>
    <t>隆佳庆</t>
  </si>
  <si>
    <t>测试工程师</t>
  </si>
  <si>
    <t>130429199802030071</t>
  </si>
  <si>
    <t>宋礼雄</t>
  </si>
  <si>
    <t>Java开发</t>
  </si>
  <si>
    <t>142731199811040011</t>
  </si>
  <si>
    <t>乔凯</t>
  </si>
  <si>
    <t>210124199404241211</t>
  </si>
  <si>
    <t>冯思昊</t>
  </si>
  <si>
    <t>142328200204070812</t>
  </si>
  <si>
    <t>梁勇</t>
  </si>
  <si>
    <t>python工程师</t>
  </si>
  <si>
    <t>140525200112221230</t>
  </si>
  <si>
    <t>介超凡</t>
  </si>
  <si>
    <t>python开发工程师</t>
  </si>
  <si>
    <t>2022年1月费用确认明细表</t>
    <phoneticPr fontId="6" type="noConversion"/>
  </si>
  <si>
    <t>2022年2月费用确认明细表</t>
    <phoneticPr fontId="6" type="noConversion"/>
  </si>
  <si>
    <t>2022年3月费用确认明细表</t>
    <phoneticPr fontId="6" type="noConversion"/>
  </si>
  <si>
    <t>工作地点</t>
    <phoneticPr fontId="6" type="noConversion"/>
  </si>
  <si>
    <t>合计</t>
    <phoneticPr fontId="6" type="noConversion"/>
  </si>
  <si>
    <t>新一代</t>
  </si>
  <si>
    <t>XYJAUEJCA220600144</t>
  </si>
  <si>
    <t>XYJAUEJCA220600144</t>
    <phoneticPr fontId="6" type="noConversion"/>
  </si>
  <si>
    <t>中国电信股份有限公司中国电信2021云资源池运营管理子系统扩容工程（云资源运营管理子系统应用软件）</t>
  </si>
  <si>
    <t>中国电信股份有限公司中国电信2021云资源池运营管理子系统扩容工程（云资源运营管理子系统应用软件）</t>
    <phoneticPr fontId="6" type="noConversion"/>
  </si>
  <si>
    <t>郭建章</t>
  </si>
  <si>
    <t>郭建章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</si>
</sst>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);\(0.00\)"/>
    <numFmt numFmtId="177" formatCode="0_ "/>
    <numFmt numFmtId="178" formatCode="[$-409]d\-mmm;@"/>
  </numFmts>
  <fonts count="11" x14ac:knownFonts="1">
    <font>
      <sz val="11"/>
      <color theme="1"/>
      <name val="等线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name val="宋体"/>
      <family val="3"/>
      <charset val="134"/>
    </font>
    <font>
      <sz val="10"/>
      <name val="Arial"/>
      <family val="2"/>
    </font>
    <font>
      <sz val="12"/>
      <color theme="1"/>
      <name val="宋体"/>
      <family val="3"/>
      <charset val="134"/>
    </font>
    <font>
      <sz val="9"/>
      <color indexed="8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</font>
    <font>
      <b/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178" fontId="3" fillId="0" borderId="0"/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178" fontId="2" fillId="2" borderId="1" xfId="1" applyFont="1" applyFill="1" applyBorder="1" applyAlignment="1">
      <alignment horizontal="center" vertical="center" wrapText="1"/>
    </xf>
    <xf numFmtId="178" fontId="3" fillId="2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2" fillId="2" borderId="1" xfId="1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176" fontId="0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 wrapText="1"/>
    </xf>
    <xf numFmtId="176" fontId="0" fillId="0" borderId="0" xfId="0" applyNumberFormat="1" applyFill="1">
      <alignment vertical="center"/>
    </xf>
    <xf numFmtId="0" fontId="0" fillId="0" borderId="0" xfId="0" applyFill="1">
      <alignment vertical="center"/>
    </xf>
    <xf numFmtId="177" fontId="7" fillId="2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177" fontId="0" fillId="0" borderId="0" xfId="0" applyNumberFormat="1">
      <alignment vertical="center"/>
    </xf>
    <xf numFmtId="0" fontId="10" fillId="2" borderId="1" xfId="0" applyFont="1" applyFill="1" applyBorder="1">
      <alignment vertical="center"/>
    </xf>
    <xf numFmtId="177" fontId="10" fillId="2" borderId="1" xfId="0" applyNumberFormat="1" applyFont="1" applyFill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&#12289;&#36817;&#26399;&#24453;&#21150;/2022&#24180;&#31532;&#19968;&#23395;&#24230;&#36716;&#21253;&#20184;&#27454;/2022&#24180;&#19968;&#23395;&#24230;&#36716;&#21253;&#20154;&#21592;&#27719;&#2463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创联"/>
      <sheetName val="法本"/>
      <sheetName val="瑞友"/>
      <sheetName val="中软"/>
      <sheetName val="开网"/>
      <sheetName val="和鸿盈科"/>
    </sheetNames>
    <sheetDataSet>
      <sheetData sheetId="0">
        <row r="1">
          <cell r="D1" t="str">
            <v>姓名</v>
          </cell>
          <cell r="E1" t="str">
            <v>人员单价</v>
          </cell>
        </row>
        <row r="2">
          <cell r="D2" t="str">
            <v>蔡恒光</v>
          </cell>
          <cell r="E2">
            <v>20280</v>
          </cell>
        </row>
        <row r="3">
          <cell r="D3" t="str">
            <v>李航</v>
          </cell>
          <cell r="E3">
            <v>17160</v>
          </cell>
        </row>
        <row r="4">
          <cell r="D4" t="str">
            <v>隆佳庆</v>
          </cell>
          <cell r="E4">
            <v>20280</v>
          </cell>
        </row>
        <row r="5">
          <cell r="D5" t="str">
            <v>宋礼雄</v>
          </cell>
          <cell r="E5">
            <v>20280</v>
          </cell>
        </row>
        <row r="6">
          <cell r="D6" t="str">
            <v>屈正睿</v>
          </cell>
          <cell r="E6">
            <v>23040</v>
          </cell>
        </row>
        <row r="7">
          <cell r="D7" t="str">
            <v>楚华锋</v>
          </cell>
          <cell r="E7">
            <v>18720</v>
          </cell>
        </row>
        <row r="8">
          <cell r="D8" t="str">
            <v>王梦婷</v>
          </cell>
          <cell r="E8">
            <v>13770</v>
          </cell>
        </row>
        <row r="9">
          <cell r="D9" t="str">
            <v>张铭</v>
          </cell>
          <cell r="E9">
            <v>15600</v>
          </cell>
        </row>
        <row r="10">
          <cell r="D10" t="str">
            <v>田霖</v>
          </cell>
          <cell r="E10">
            <v>15600</v>
          </cell>
        </row>
        <row r="11">
          <cell r="D11" t="str">
            <v>何仪华</v>
          </cell>
          <cell r="E11">
            <v>22620</v>
          </cell>
        </row>
        <row r="12">
          <cell r="D12" t="str">
            <v>刘鑫鑫</v>
          </cell>
          <cell r="E12">
            <v>23040</v>
          </cell>
        </row>
        <row r="13">
          <cell r="D13" t="str">
            <v>杨振东</v>
          </cell>
          <cell r="E13">
            <v>23040</v>
          </cell>
        </row>
        <row r="14">
          <cell r="D14" t="str">
            <v>王明贤</v>
          </cell>
          <cell r="E14">
            <v>22152</v>
          </cell>
        </row>
        <row r="15">
          <cell r="D15" t="str">
            <v>刘世豪</v>
          </cell>
          <cell r="E15">
            <v>21840</v>
          </cell>
        </row>
        <row r="16">
          <cell r="D16" t="str">
            <v>乔凯</v>
          </cell>
          <cell r="E16">
            <v>17160</v>
          </cell>
        </row>
        <row r="17">
          <cell r="D17" t="str">
            <v>冯思昊</v>
          </cell>
          <cell r="E17">
            <v>23040</v>
          </cell>
        </row>
        <row r="18">
          <cell r="D18" t="str">
            <v>张振兴</v>
          </cell>
          <cell r="E18">
            <v>31969.999999999996</v>
          </cell>
        </row>
        <row r="19">
          <cell r="D19" t="str">
            <v>冯召</v>
          </cell>
          <cell r="E19">
            <v>18720</v>
          </cell>
        </row>
        <row r="20">
          <cell r="D20" t="str">
            <v>范鹏远</v>
          </cell>
          <cell r="E20">
            <v>41700</v>
          </cell>
        </row>
        <row r="21">
          <cell r="D21" t="str">
            <v>刘小宇</v>
          </cell>
          <cell r="E21">
            <v>24480</v>
          </cell>
        </row>
        <row r="22">
          <cell r="D22" t="str">
            <v>贾松睿</v>
          </cell>
          <cell r="E22">
            <v>20280</v>
          </cell>
        </row>
        <row r="23">
          <cell r="D23" t="str">
            <v>李英雪</v>
          </cell>
          <cell r="E23">
            <v>20280</v>
          </cell>
        </row>
        <row r="24">
          <cell r="D24" t="str">
            <v>屈文君</v>
          </cell>
          <cell r="E24">
            <v>21840</v>
          </cell>
        </row>
        <row r="25">
          <cell r="D25" t="str">
            <v>闫顺伟</v>
          </cell>
          <cell r="E25">
            <v>18720</v>
          </cell>
        </row>
        <row r="26">
          <cell r="D26" t="str">
            <v>梁勇</v>
          </cell>
          <cell r="E26">
            <v>17160</v>
          </cell>
        </row>
        <row r="27">
          <cell r="D27" t="str">
            <v>李郑宇</v>
          </cell>
          <cell r="E27">
            <v>21840</v>
          </cell>
        </row>
        <row r="28">
          <cell r="D28" t="str">
            <v>介超凡</v>
          </cell>
          <cell r="E28">
            <v>17160</v>
          </cell>
        </row>
        <row r="29">
          <cell r="D29" t="str">
            <v>张俊平</v>
          </cell>
          <cell r="E29">
            <v>20280</v>
          </cell>
        </row>
        <row r="30">
          <cell r="D30" t="str">
            <v>薛龙龙</v>
          </cell>
          <cell r="E30">
            <v>16380</v>
          </cell>
        </row>
        <row r="31">
          <cell r="D31" t="str">
            <v>任子翔</v>
          </cell>
          <cell r="E31">
            <v>20280</v>
          </cell>
        </row>
        <row r="32">
          <cell r="D32" t="str">
            <v>陈晨</v>
          </cell>
          <cell r="E32">
            <v>23040</v>
          </cell>
        </row>
        <row r="33">
          <cell r="D33" t="str">
            <v>芮瑞</v>
          </cell>
          <cell r="E33">
            <v>24480</v>
          </cell>
        </row>
        <row r="34">
          <cell r="D34" t="str">
            <v>孙嘉尉</v>
          </cell>
          <cell r="E34">
            <v>17511</v>
          </cell>
        </row>
        <row r="35">
          <cell r="D35" t="str">
            <v>姚远</v>
          </cell>
          <cell r="E35">
            <v>21060</v>
          </cell>
        </row>
        <row r="36">
          <cell r="D36" t="str">
            <v>桑柳成</v>
          </cell>
          <cell r="E36">
            <v>26352</v>
          </cell>
        </row>
        <row r="37">
          <cell r="D37" t="str">
            <v>张明亮</v>
          </cell>
          <cell r="E37">
            <v>23400</v>
          </cell>
        </row>
        <row r="38">
          <cell r="D38" t="str">
            <v>卫权权</v>
          </cell>
          <cell r="E38">
            <v>28800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tabSelected="1" workbookViewId="0">
      <pane xSplit="4" ySplit="2" topLeftCell="E3" activePane="bottomRight" state="frozen"/>
      <selection pane="topRight"/>
      <selection pane="bottomLeft"/>
      <selection pane="bottomRight" activeCell="G9" sqref="G9"/>
    </sheetView>
  </sheetViews>
  <sheetFormatPr defaultColWidth="9" defaultRowHeight="14.25" x14ac:dyDescent="0.2"/>
  <cols>
    <col min="1" max="1" width="5.5" customWidth="1"/>
    <col min="2" max="2" width="11.25" customWidth="1"/>
    <col min="3" max="3" width="15" customWidth="1"/>
    <col min="9" max="9" width="15" customWidth="1"/>
    <col min="10" max="10" width="14.5" customWidth="1"/>
    <col min="11" max="11" width="16.75" customWidth="1"/>
    <col min="12" max="12" width="13.875" customWidth="1"/>
    <col min="13" max="13" width="13.625" customWidth="1"/>
    <col min="14" max="14" width="13.5" style="32" customWidth="1"/>
    <col min="15" max="15" width="13.5" style="28" customWidth="1"/>
  </cols>
  <sheetData>
    <row r="1" spans="1:18" ht="31.9" customHeight="1" x14ac:dyDescent="0.2">
      <c r="A1" s="35" t="s">
        <v>29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25"/>
    </row>
    <row r="2" spans="1:18" s="1" customFormat="1" ht="29.85" customHeight="1" x14ac:dyDescent="0.2">
      <c r="A2" s="3" t="s">
        <v>0</v>
      </c>
      <c r="B2" s="3" t="s">
        <v>1</v>
      </c>
      <c r="C2" s="3" t="s">
        <v>2</v>
      </c>
      <c r="D2" s="4" t="s">
        <v>3</v>
      </c>
      <c r="E2" s="3" t="s">
        <v>32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13" t="s">
        <v>10</v>
      </c>
      <c r="M2" s="14" t="s">
        <v>11</v>
      </c>
      <c r="N2" s="29" t="s">
        <v>12</v>
      </c>
      <c r="O2" s="24"/>
      <c r="P2" s="16"/>
      <c r="Q2" s="17"/>
      <c r="R2" s="17"/>
    </row>
    <row r="3" spans="1:18" ht="15" customHeight="1" x14ac:dyDescent="0.2">
      <c r="A3" s="6">
        <v>3</v>
      </c>
      <c r="B3" s="8" t="s">
        <v>13</v>
      </c>
      <c r="C3" s="7">
        <v>44477</v>
      </c>
      <c r="D3" s="9" t="s">
        <v>14</v>
      </c>
      <c r="E3" s="9"/>
      <c r="F3" s="12" t="s">
        <v>36</v>
      </c>
      <c r="G3" s="12" t="s">
        <v>38</v>
      </c>
      <c r="H3" s="38" t="s">
        <v>40</v>
      </c>
      <c r="I3" s="22" t="s">
        <v>34</v>
      </c>
      <c r="J3" s="22"/>
      <c r="K3" s="5" t="s">
        <v>15</v>
      </c>
      <c r="L3" s="8">
        <v>20280</v>
      </c>
      <c r="M3" s="6">
        <v>22</v>
      </c>
      <c r="N3" s="30">
        <f>L3/22*M3</f>
        <v>20280</v>
      </c>
      <c r="O3" s="26"/>
      <c r="P3" s="2">
        <f>VLOOKUP(D3,[1]创联!$D:$E,2,0)</f>
        <v>20280</v>
      </c>
      <c r="Q3" s="2">
        <f t="shared" ref="Q3:Q8" si="0">L3-P3</f>
        <v>0</v>
      </c>
      <c r="R3" s="2">
        <f t="shared" ref="R3:R8" si="1">P3/22*M3-N3</f>
        <v>0</v>
      </c>
    </row>
    <row r="4" spans="1:18" x14ac:dyDescent="0.2">
      <c r="A4" s="6">
        <v>4</v>
      </c>
      <c r="B4" s="8" t="s">
        <v>16</v>
      </c>
      <c r="C4" s="7">
        <v>44477</v>
      </c>
      <c r="D4" s="9" t="s">
        <v>17</v>
      </c>
      <c r="E4" s="9"/>
      <c r="F4" s="12" t="s">
        <v>35</v>
      </c>
      <c r="G4" s="12" t="s">
        <v>37</v>
      </c>
      <c r="H4" s="22" t="s">
        <v>39</v>
      </c>
      <c r="I4" s="22" t="s">
        <v>34</v>
      </c>
      <c r="J4" s="22"/>
      <c r="K4" s="5" t="s">
        <v>15</v>
      </c>
      <c r="L4" s="8">
        <v>20280</v>
      </c>
      <c r="M4" s="6">
        <v>22</v>
      </c>
      <c r="N4" s="30">
        <f>L4/22*M4</f>
        <v>20280</v>
      </c>
      <c r="O4" s="26"/>
      <c r="P4" s="2">
        <f>VLOOKUP(D4,[1]创联!$D:$E,2,0)</f>
        <v>20280</v>
      </c>
      <c r="Q4" s="2">
        <f t="shared" si="0"/>
        <v>0</v>
      </c>
      <c r="R4" s="2">
        <f t="shared" si="1"/>
        <v>0</v>
      </c>
    </row>
    <row r="5" spans="1:18" x14ac:dyDescent="0.2">
      <c r="A5" s="6">
        <v>15</v>
      </c>
      <c r="B5" s="19" t="s">
        <v>19</v>
      </c>
      <c r="C5" s="7">
        <v>44531</v>
      </c>
      <c r="D5" s="10" t="s">
        <v>20</v>
      </c>
      <c r="E5" s="10"/>
      <c r="F5" s="12" t="s">
        <v>35</v>
      </c>
      <c r="G5" s="12" t="s">
        <v>37</v>
      </c>
      <c r="H5" s="22" t="s">
        <v>39</v>
      </c>
      <c r="I5" s="22" t="s">
        <v>34</v>
      </c>
      <c r="J5" s="22"/>
      <c r="K5" s="5" t="s">
        <v>15</v>
      </c>
      <c r="L5" s="8">
        <v>17160</v>
      </c>
      <c r="M5" s="6">
        <v>19</v>
      </c>
      <c r="N5" s="31">
        <f t="shared" ref="N5:N8" si="2">L5/22*M5</f>
        <v>14820</v>
      </c>
      <c r="O5" s="23"/>
      <c r="P5" s="2">
        <f>VLOOKUP(D5,[1]创联!$D:$E,2,0)</f>
        <v>17160</v>
      </c>
      <c r="Q5" s="2">
        <f t="shared" si="0"/>
        <v>0</v>
      </c>
      <c r="R5" s="2">
        <f t="shared" si="1"/>
        <v>0</v>
      </c>
    </row>
    <row r="6" spans="1:18" x14ac:dyDescent="0.2">
      <c r="A6" s="6">
        <v>16</v>
      </c>
      <c r="B6" s="19" t="s">
        <v>21</v>
      </c>
      <c r="C6" s="7">
        <v>44531</v>
      </c>
      <c r="D6" s="10" t="s">
        <v>22</v>
      </c>
      <c r="E6" s="10"/>
      <c r="F6" s="12" t="s">
        <v>35</v>
      </c>
      <c r="G6" s="12" t="s">
        <v>37</v>
      </c>
      <c r="H6" s="22" t="s">
        <v>39</v>
      </c>
      <c r="I6" s="22" t="s">
        <v>34</v>
      </c>
      <c r="J6" s="22"/>
      <c r="K6" s="5" t="s">
        <v>18</v>
      </c>
      <c r="L6" s="8">
        <v>23040</v>
      </c>
      <c r="M6" s="6">
        <v>21</v>
      </c>
      <c r="N6" s="31">
        <f t="shared" si="2"/>
        <v>21992.727272727272</v>
      </c>
      <c r="O6" s="23"/>
      <c r="P6" s="2">
        <f>VLOOKUP(D6,[1]创联!$D:$E,2,0)</f>
        <v>23040</v>
      </c>
      <c r="Q6" s="2">
        <f t="shared" si="0"/>
        <v>0</v>
      </c>
      <c r="R6" s="2">
        <f t="shared" si="1"/>
        <v>0</v>
      </c>
    </row>
    <row r="7" spans="1:18" x14ac:dyDescent="0.2">
      <c r="A7" s="6">
        <v>25</v>
      </c>
      <c r="B7" s="19" t="s">
        <v>23</v>
      </c>
      <c r="C7" s="7">
        <v>44562</v>
      </c>
      <c r="D7" s="10" t="s">
        <v>24</v>
      </c>
      <c r="E7" s="10"/>
      <c r="F7" s="12" t="s">
        <v>35</v>
      </c>
      <c r="G7" s="12" t="s">
        <v>37</v>
      </c>
      <c r="H7" s="22" t="s">
        <v>39</v>
      </c>
      <c r="I7" s="22" t="s">
        <v>34</v>
      </c>
      <c r="J7" s="22"/>
      <c r="K7" s="15" t="s">
        <v>25</v>
      </c>
      <c r="L7" s="8">
        <v>17160</v>
      </c>
      <c r="M7" s="6">
        <v>19</v>
      </c>
      <c r="N7" s="31">
        <f t="shared" si="2"/>
        <v>14820</v>
      </c>
      <c r="O7" s="23"/>
      <c r="P7" s="2">
        <f>VLOOKUP(D7,[1]创联!$D:$E,2,0)</f>
        <v>17160</v>
      </c>
      <c r="Q7" s="2">
        <f t="shared" si="0"/>
        <v>0</v>
      </c>
      <c r="R7" s="2">
        <f t="shared" si="1"/>
        <v>0</v>
      </c>
    </row>
    <row r="8" spans="1:18" x14ac:dyDescent="0.2">
      <c r="A8" s="6">
        <v>27</v>
      </c>
      <c r="B8" s="19" t="s">
        <v>26</v>
      </c>
      <c r="C8" s="7">
        <v>44562</v>
      </c>
      <c r="D8" s="10" t="s">
        <v>27</v>
      </c>
      <c r="E8" s="10"/>
      <c r="F8" s="12" t="s">
        <v>35</v>
      </c>
      <c r="G8" s="12" t="s">
        <v>37</v>
      </c>
      <c r="H8" s="22" t="s">
        <v>39</v>
      </c>
      <c r="I8" s="22" t="s">
        <v>34</v>
      </c>
      <c r="J8" s="22"/>
      <c r="K8" s="15" t="s">
        <v>28</v>
      </c>
      <c r="L8" s="8">
        <v>17160</v>
      </c>
      <c r="M8" s="6">
        <v>19</v>
      </c>
      <c r="N8" s="31">
        <f t="shared" si="2"/>
        <v>14820</v>
      </c>
      <c r="O8" s="23"/>
      <c r="P8" s="2">
        <f>VLOOKUP(D8,[1]创联!$D:$E,2,0)</f>
        <v>17160</v>
      </c>
      <c r="Q8" s="2">
        <f t="shared" si="0"/>
        <v>0</v>
      </c>
      <c r="R8" s="2">
        <f t="shared" si="1"/>
        <v>0</v>
      </c>
    </row>
    <row r="9" spans="1:18" x14ac:dyDescent="0.2">
      <c r="K9" s="18"/>
      <c r="N9" s="32">
        <f>SUM(N3:N8)</f>
        <v>107012.72727272726</v>
      </c>
      <c r="O9" s="27"/>
      <c r="P9" s="2"/>
      <c r="Q9" s="2"/>
      <c r="R9" s="2"/>
    </row>
    <row r="10" spans="1:18" x14ac:dyDescent="0.2">
      <c r="K10" s="18"/>
      <c r="P10" s="2"/>
      <c r="Q10" s="2"/>
      <c r="R10" s="2"/>
    </row>
    <row r="11" spans="1:18" x14ac:dyDescent="0.2">
      <c r="K11" s="18"/>
      <c r="P11" s="2"/>
      <c r="Q11" s="2"/>
      <c r="R11" s="2"/>
    </row>
    <row r="12" spans="1:18" ht="31.9" customHeight="1" x14ac:dyDescent="0.2">
      <c r="A12" s="37" t="s">
        <v>30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25"/>
      <c r="P12" s="2"/>
      <c r="Q12" s="2"/>
      <c r="R12" s="2"/>
    </row>
    <row r="13" spans="1:18" s="1" customFormat="1" ht="29.85" customHeight="1" x14ac:dyDescent="0.2">
      <c r="A13" s="3" t="s">
        <v>0</v>
      </c>
      <c r="B13" s="3" t="s">
        <v>1</v>
      </c>
      <c r="C13" s="3" t="s">
        <v>2</v>
      </c>
      <c r="D13" s="4" t="s">
        <v>3</v>
      </c>
      <c r="E13" s="3" t="s">
        <v>32</v>
      </c>
      <c r="F13" s="3" t="s">
        <v>4</v>
      </c>
      <c r="G13" s="3" t="s">
        <v>5</v>
      </c>
      <c r="H13" s="3" t="s">
        <v>6</v>
      </c>
      <c r="I13" s="3" t="s">
        <v>7</v>
      </c>
      <c r="J13" s="3" t="s">
        <v>8</v>
      </c>
      <c r="K13" s="3" t="s">
        <v>9</v>
      </c>
      <c r="L13" s="13" t="s">
        <v>10</v>
      </c>
      <c r="M13" s="14" t="s">
        <v>11</v>
      </c>
      <c r="N13" s="29" t="s">
        <v>12</v>
      </c>
      <c r="O13" s="24"/>
      <c r="P13" s="2"/>
      <c r="Q13" s="2"/>
      <c r="R13" s="2"/>
    </row>
    <row r="14" spans="1:18" x14ac:dyDescent="0.2">
      <c r="A14" s="6">
        <v>3</v>
      </c>
      <c r="B14" s="8" t="s">
        <v>13</v>
      </c>
      <c r="C14" s="7">
        <v>44477</v>
      </c>
      <c r="D14" s="9" t="s">
        <v>14</v>
      </c>
      <c r="E14" s="9"/>
      <c r="F14" s="12" t="s">
        <v>36</v>
      </c>
      <c r="G14" s="12" t="s">
        <v>38</v>
      </c>
      <c r="H14" s="38" t="s">
        <v>40</v>
      </c>
      <c r="I14" s="22" t="s">
        <v>34</v>
      </c>
      <c r="J14" s="22"/>
      <c r="K14" s="5" t="s">
        <v>15</v>
      </c>
      <c r="L14" s="20">
        <v>20280</v>
      </c>
      <c r="M14" s="6">
        <v>19</v>
      </c>
      <c r="N14" s="30">
        <f t="shared" ref="N14:N19" si="3">L14/19*M14</f>
        <v>20280</v>
      </c>
      <c r="O14" s="26"/>
      <c r="P14" s="2">
        <f>VLOOKUP(D14,[1]创联!$D:$E,2,0)</f>
        <v>20280</v>
      </c>
      <c r="Q14" s="2">
        <f t="shared" ref="Q14:Q19" si="4">L14-P14</f>
        <v>0</v>
      </c>
      <c r="R14" s="2">
        <f t="shared" ref="R14:R19" si="5">P14/19*M14-N14</f>
        <v>0</v>
      </c>
    </row>
    <row r="15" spans="1:18" x14ac:dyDescent="0.2">
      <c r="A15" s="6">
        <v>4</v>
      </c>
      <c r="B15" s="8" t="s">
        <v>16</v>
      </c>
      <c r="C15" s="7">
        <v>44477</v>
      </c>
      <c r="D15" s="9" t="s">
        <v>17</v>
      </c>
      <c r="E15" s="9"/>
      <c r="F15" s="12" t="s">
        <v>36</v>
      </c>
      <c r="G15" s="12" t="s">
        <v>38</v>
      </c>
      <c r="H15" s="38" t="s">
        <v>40</v>
      </c>
      <c r="I15" s="22" t="s">
        <v>34</v>
      </c>
      <c r="J15" s="22"/>
      <c r="K15" s="5" t="s">
        <v>15</v>
      </c>
      <c r="L15" s="20">
        <v>20280</v>
      </c>
      <c r="M15" s="6">
        <v>18</v>
      </c>
      <c r="N15" s="30">
        <f t="shared" si="3"/>
        <v>19212.63157894737</v>
      </c>
      <c r="O15" s="26"/>
      <c r="P15" s="2">
        <f>VLOOKUP(D15,[1]创联!$D:$E,2,0)</f>
        <v>20280</v>
      </c>
      <c r="Q15" s="2">
        <f t="shared" si="4"/>
        <v>0</v>
      </c>
      <c r="R15" s="2">
        <f t="shared" si="5"/>
        <v>0</v>
      </c>
    </row>
    <row r="16" spans="1:18" x14ac:dyDescent="0.2">
      <c r="A16" s="6">
        <v>15</v>
      </c>
      <c r="B16" s="19" t="s">
        <v>19</v>
      </c>
      <c r="C16" s="7">
        <v>44531</v>
      </c>
      <c r="D16" s="10" t="s">
        <v>20</v>
      </c>
      <c r="E16" s="10"/>
      <c r="F16" s="12" t="s">
        <v>36</v>
      </c>
      <c r="G16" s="12" t="s">
        <v>38</v>
      </c>
      <c r="H16" s="38" t="s">
        <v>40</v>
      </c>
      <c r="I16" s="22" t="s">
        <v>34</v>
      </c>
      <c r="J16" s="22"/>
      <c r="K16" s="5" t="s">
        <v>15</v>
      </c>
      <c r="L16" s="8">
        <v>17160</v>
      </c>
      <c r="M16" s="6">
        <v>19</v>
      </c>
      <c r="N16" s="30">
        <f t="shared" si="3"/>
        <v>17160</v>
      </c>
      <c r="O16" s="26"/>
      <c r="P16" s="2">
        <f>VLOOKUP(D16,[1]创联!$D:$E,2,0)</f>
        <v>17160</v>
      </c>
      <c r="Q16" s="2">
        <f t="shared" si="4"/>
        <v>0</v>
      </c>
      <c r="R16" s="2">
        <f t="shared" si="5"/>
        <v>0</v>
      </c>
    </row>
    <row r="17" spans="1:18" x14ac:dyDescent="0.2">
      <c r="A17" s="6">
        <v>16</v>
      </c>
      <c r="B17" s="19" t="s">
        <v>21</v>
      </c>
      <c r="C17" s="7">
        <v>44531</v>
      </c>
      <c r="D17" s="10" t="s">
        <v>22</v>
      </c>
      <c r="E17" s="10"/>
      <c r="F17" s="12" t="s">
        <v>36</v>
      </c>
      <c r="G17" s="12" t="s">
        <v>38</v>
      </c>
      <c r="H17" s="38" t="s">
        <v>40</v>
      </c>
      <c r="I17" s="22" t="s">
        <v>34</v>
      </c>
      <c r="J17" s="22"/>
      <c r="K17" s="5" t="s">
        <v>18</v>
      </c>
      <c r="L17" s="8">
        <v>23040</v>
      </c>
      <c r="M17" s="6">
        <v>19</v>
      </c>
      <c r="N17" s="30">
        <f t="shared" si="3"/>
        <v>23040</v>
      </c>
      <c r="O17" s="26"/>
      <c r="P17" s="2">
        <f>VLOOKUP(D17,[1]创联!$D:$E,2,0)</f>
        <v>23040</v>
      </c>
      <c r="Q17" s="2">
        <f t="shared" si="4"/>
        <v>0</v>
      </c>
      <c r="R17" s="2">
        <f t="shared" si="5"/>
        <v>0</v>
      </c>
    </row>
    <row r="18" spans="1:18" x14ac:dyDescent="0.2">
      <c r="A18" s="6">
        <v>25</v>
      </c>
      <c r="B18" s="19" t="s">
        <v>23</v>
      </c>
      <c r="C18" s="7">
        <v>44562</v>
      </c>
      <c r="D18" s="10" t="s">
        <v>24</v>
      </c>
      <c r="E18" s="10"/>
      <c r="F18" s="12" t="s">
        <v>36</v>
      </c>
      <c r="G18" s="12" t="s">
        <v>38</v>
      </c>
      <c r="H18" s="38" t="s">
        <v>40</v>
      </c>
      <c r="I18" s="22" t="s">
        <v>34</v>
      </c>
      <c r="J18" s="22"/>
      <c r="K18" s="15" t="s">
        <v>25</v>
      </c>
      <c r="L18" s="8">
        <v>17160</v>
      </c>
      <c r="M18" s="6">
        <v>17</v>
      </c>
      <c r="N18" s="30">
        <f t="shared" si="3"/>
        <v>15353.684210526315</v>
      </c>
      <c r="O18" s="26"/>
      <c r="P18" s="2">
        <f>VLOOKUP(D18,[1]创联!$D:$E,2,0)</f>
        <v>17160</v>
      </c>
      <c r="Q18" s="2">
        <f t="shared" si="4"/>
        <v>0</v>
      </c>
      <c r="R18" s="2">
        <f t="shared" si="5"/>
        <v>0</v>
      </c>
    </row>
    <row r="19" spans="1:18" x14ac:dyDescent="0.2">
      <c r="A19" s="6">
        <v>27</v>
      </c>
      <c r="B19" s="19" t="s">
        <v>26</v>
      </c>
      <c r="C19" s="7">
        <v>44562</v>
      </c>
      <c r="D19" s="10" t="s">
        <v>27</v>
      </c>
      <c r="E19" s="10"/>
      <c r="F19" s="12" t="s">
        <v>36</v>
      </c>
      <c r="G19" s="12" t="s">
        <v>38</v>
      </c>
      <c r="H19" s="38" t="s">
        <v>40</v>
      </c>
      <c r="I19" s="22" t="s">
        <v>34</v>
      </c>
      <c r="J19" s="22"/>
      <c r="K19" s="15" t="s">
        <v>28</v>
      </c>
      <c r="L19" s="8">
        <v>17160</v>
      </c>
      <c r="M19" s="6">
        <v>18</v>
      </c>
      <c r="N19" s="30">
        <f t="shared" si="3"/>
        <v>16256.842105263157</v>
      </c>
      <c r="O19" s="26"/>
      <c r="P19" s="2">
        <f>VLOOKUP(D19,[1]创联!$D:$E,2,0)</f>
        <v>17160</v>
      </c>
      <c r="Q19" s="2">
        <f t="shared" si="4"/>
        <v>0</v>
      </c>
      <c r="R19" s="2">
        <f t="shared" si="5"/>
        <v>0</v>
      </c>
    </row>
    <row r="20" spans="1:18" x14ac:dyDescent="0.2">
      <c r="N20" s="32">
        <f>SUM(N14:N19)</f>
        <v>111303.15789473685</v>
      </c>
      <c r="O20" s="27"/>
      <c r="P20" s="2"/>
      <c r="Q20" s="2"/>
      <c r="R20" s="2"/>
    </row>
    <row r="21" spans="1:18" x14ac:dyDescent="0.2">
      <c r="P21" s="2"/>
      <c r="Q21" s="2"/>
      <c r="R21" s="2"/>
    </row>
    <row r="22" spans="1:18" x14ac:dyDescent="0.2">
      <c r="P22" s="2"/>
      <c r="Q22" s="2"/>
      <c r="R22" s="2"/>
    </row>
    <row r="23" spans="1:18" x14ac:dyDescent="0.2">
      <c r="P23" s="2"/>
      <c r="Q23" s="2"/>
      <c r="R23" s="2"/>
    </row>
    <row r="24" spans="1:18" x14ac:dyDescent="0.2">
      <c r="P24" s="2"/>
      <c r="Q24" s="2"/>
      <c r="R24" s="2"/>
    </row>
    <row r="25" spans="1:18" s="1" customFormat="1" ht="29.85" customHeight="1" x14ac:dyDescent="0.2">
      <c r="A25" s="37" t="s">
        <v>31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25"/>
      <c r="P25" s="2"/>
      <c r="Q25" s="2"/>
      <c r="R25" s="2"/>
    </row>
    <row r="26" spans="1:18" s="21" customFormat="1" ht="24" customHeight="1" x14ac:dyDescent="0.2">
      <c r="A26" s="3" t="s">
        <v>0</v>
      </c>
      <c r="B26" s="3" t="s">
        <v>1</v>
      </c>
      <c r="C26" s="3" t="s">
        <v>2</v>
      </c>
      <c r="D26" s="4" t="s">
        <v>3</v>
      </c>
      <c r="E26" s="3" t="s">
        <v>32</v>
      </c>
      <c r="F26" s="3" t="s">
        <v>4</v>
      </c>
      <c r="G26" s="3" t="s">
        <v>5</v>
      </c>
      <c r="H26" s="3" t="s">
        <v>6</v>
      </c>
      <c r="I26" s="3" t="s">
        <v>7</v>
      </c>
      <c r="J26" s="3" t="s">
        <v>8</v>
      </c>
      <c r="K26" s="3" t="s">
        <v>9</v>
      </c>
      <c r="L26" s="13" t="s">
        <v>10</v>
      </c>
      <c r="M26" s="14" t="s">
        <v>11</v>
      </c>
      <c r="N26" s="29" t="s">
        <v>12</v>
      </c>
      <c r="O26" s="24"/>
      <c r="P26" s="2"/>
      <c r="Q26" s="2"/>
      <c r="R26" s="2"/>
    </row>
    <row r="27" spans="1:18" x14ac:dyDescent="0.2">
      <c r="A27" s="6">
        <v>3</v>
      </c>
      <c r="B27" s="8" t="s">
        <v>13</v>
      </c>
      <c r="C27" s="7">
        <v>44477</v>
      </c>
      <c r="D27" s="9" t="s">
        <v>14</v>
      </c>
      <c r="E27" s="9"/>
      <c r="F27" s="12" t="s">
        <v>36</v>
      </c>
      <c r="G27" s="12" t="s">
        <v>38</v>
      </c>
      <c r="H27" s="38" t="s">
        <v>40</v>
      </c>
      <c r="I27" s="22" t="s">
        <v>34</v>
      </c>
      <c r="J27" s="22"/>
      <c r="K27" s="5" t="s">
        <v>15</v>
      </c>
      <c r="L27" s="20">
        <v>20280</v>
      </c>
      <c r="M27" s="6">
        <v>23</v>
      </c>
      <c r="N27" s="30">
        <f t="shared" ref="N27:N32" si="6">L27/23*M27</f>
        <v>20280</v>
      </c>
      <c r="O27" s="26"/>
      <c r="P27" s="2">
        <f>VLOOKUP(D27,[1]创联!$D:$E,2,0)</f>
        <v>20280</v>
      </c>
      <c r="Q27" s="2">
        <f t="shared" ref="Q27:Q32" si="7">L27-P27</f>
        <v>0</v>
      </c>
      <c r="R27" s="2">
        <f t="shared" ref="R27:R32" si="8">P27/23*M27-N27</f>
        <v>0</v>
      </c>
    </row>
    <row r="28" spans="1:18" x14ac:dyDescent="0.2">
      <c r="A28" s="6">
        <v>4</v>
      </c>
      <c r="B28" s="8" t="s">
        <v>16</v>
      </c>
      <c r="C28" s="7">
        <v>44477</v>
      </c>
      <c r="D28" s="9" t="s">
        <v>17</v>
      </c>
      <c r="E28" s="9"/>
      <c r="F28" s="12" t="s">
        <v>36</v>
      </c>
      <c r="G28" s="12" t="s">
        <v>38</v>
      </c>
      <c r="H28" s="38" t="s">
        <v>40</v>
      </c>
      <c r="I28" s="22" t="s">
        <v>34</v>
      </c>
      <c r="J28" s="22"/>
      <c r="K28" s="5" t="s">
        <v>15</v>
      </c>
      <c r="L28" s="20">
        <v>20280</v>
      </c>
      <c r="M28" s="6">
        <v>21</v>
      </c>
      <c r="N28" s="30">
        <f t="shared" si="6"/>
        <v>18516.521739130436</v>
      </c>
      <c r="O28" s="26"/>
      <c r="P28" s="2">
        <f>VLOOKUP(D28,[1]创联!$D:$E,2,0)</f>
        <v>20280</v>
      </c>
      <c r="Q28" s="2">
        <f t="shared" si="7"/>
        <v>0</v>
      </c>
      <c r="R28" s="2">
        <f t="shared" si="8"/>
        <v>0</v>
      </c>
    </row>
    <row r="29" spans="1:18" x14ac:dyDescent="0.2">
      <c r="A29" s="6">
        <v>15</v>
      </c>
      <c r="B29" s="19" t="s">
        <v>19</v>
      </c>
      <c r="C29" s="7">
        <v>44531</v>
      </c>
      <c r="D29" s="10" t="s">
        <v>20</v>
      </c>
      <c r="E29" s="10"/>
      <c r="F29" s="12" t="s">
        <v>36</v>
      </c>
      <c r="G29" s="12" t="s">
        <v>38</v>
      </c>
      <c r="H29" s="38" t="s">
        <v>40</v>
      </c>
      <c r="I29" s="22" t="s">
        <v>34</v>
      </c>
      <c r="J29" s="22"/>
      <c r="K29" s="5" t="s">
        <v>15</v>
      </c>
      <c r="L29" s="8">
        <v>17160</v>
      </c>
      <c r="M29" s="6">
        <v>23</v>
      </c>
      <c r="N29" s="30">
        <f t="shared" si="6"/>
        <v>17160</v>
      </c>
      <c r="O29" s="26"/>
      <c r="P29" s="2">
        <f>VLOOKUP(D29,[1]创联!$D:$E,2,0)</f>
        <v>17160</v>
      </c>
      <c r="Q29" s="2">
        <f t="shared" si="7"/>
        <v>0</v>
      </c>
      <c r="R29" s="2">
        <f t="shared" si="8"/>
        <v>0</v>
      </c>
    </row>
    <row r="30" spans="1:18" x14ac:dyDescent="0.2">
      <c r="A30" s="6">
        <v>16</v>
      </c>
      <c r="B30" s="19" t="s">
        <v>21</v>
      </c>
      <c r="C30" s="7">
        <v>44531</v>
      </c>
      <c r="D30" s="10" t="s">
        <v>22</v>
      </c>
      <c r="E30" s="10"/>
      <c r="F30" s="12" t="s">
        <v>36</v>
      </c>
      <c r="G30" s="12" t="s">
        <v>38</v>
      </c>
      <c r="H30" s="38" t="s">
        <v>40</v>
      </c>
      <c r="I30" s="22" t="s">
        <v>34</v>
      </c>
      <c r="J30" s="22"/>
      <c r="K30" s="5" t="s">
        <v>18</v>
      </c>
      <c r="L30" s="8">
        <v>23040</v>
      </c>
      <c r="M30" s="6">
        <v>23</v>
      </c>
      <c r="N30" s="30">
        <f t="shared" si="6"/>
        <v>23040</v>
      </c>
      <c r="O30" s="26"/>
      <c r="P30" s="2">
        <f>VLOOKUP(D30,[1]创联!$D:$E,2,0)</f>
        <v>23040</v>
      </c>
      <c r="Q30" s="2">
        <f t="shared" si="7"/>
        <v>0</v>
      </c>
      <c r="R30" s="2">
        <f t="shared" si="8"/>
        <v>0</v>
      </c>
    </row>
    <row r="31" spans="1:18" x14ac:dyDescent="0.2">
      <c r="A31" s="6">
        <v>25</v>
      </c>
      <c r="B31" s="19" t="s">
        <v>23</v>
      </c>
      <c r="C31" s="7">
        <v>44562</v>
      </c>
      <c r="D31" s="11" t="s">
        <v>24</v>
      </c>
      <c r="E31" s="11"/>
      <c r="F31" s="12" t="s">
        <v>36</v>
      </c>
      <c r="G31" s="12" t="s">
        <v>38</v>
      </c>
      <c r="H31" s="38" t="s">
        <v>40</v>
      </c>
      <c r="I31" s="22" t="s">
        <v>34</v>
      </c>
      <c r="J31" s="22"/>
      <c r="K31" s="15" t="s">
        <v>25</v>
      </c>
      <c r="L31" s="8">
        <v>17160</v>
      </c>
      <c r="M31" s="6">
        <v>23</v>
      </c>
      <c r="N31" s="30">
        <f t="shared" si="6"/>
        <v>17160</v>
      </c>
      <c r="O31" s="26"/>
      <c r="P31" s="2">
        <f>VLOOKUP(D31,[1]创联!$D:$E,2,0)</f>
        <v>17160</v>
      </c>
      <c r="Q31" s="2">
        <f t="shared" si="7"/>
        <v>0</v>
      </c>
      <c r="R31" s="2">
        <f t="shared" si="8"/>
        <v>0</v>
      </c>
    </row>
    <row r="32" spans="1:18" x14ac:dyDescent="0.2">
      <c r="A32" s="6">
        <v>27</v>
      </c>
      <c r="B32" s="19" t="s">
        <v>26</v>
      </c>
      <c r="C32" s="7">
        <v>44562</v>
      </c>
      <c r="D32" s="11" t="s">
        <v>27</v>
      </c>
      <c r="E32" s="11"/>
      <c r="F32" s="12" t="s">
        <v>36</v>
      </c>
      <c r="G32" s="12" t="s">
        <v>38</v>
      </c>
      <c r="H32" s="38" t="s">
        <v>40</v>
      </c>
      <c r="I32" s="22" t="s">
        <v>34</v>
      </c>
      <c r="J32" s="22"/>
      <c r="K32" s="15" t="s">
        <v>28</v>
      </c>
      <c r="L32" s="8">
        <v>17160</v>
      </c>
      <c r="M32" s="6">
        <v>21</v>
      </c>
      <c r="N32" s="30">
        <f t="shared" si="6"/>
        <v>15667.826086956522</v>
      </c>
      <c r="O32" s="26"/>
      <c r="P32" s="2">
        <f>VLOOKUP(D32,[1]创联!$D:$E,2,0)</f>
        <v>17160</v>
      </c>
      <c r="Q32" s="2">
        <f t="shared" si="7"/>
        <v>0</v>
      </c>
      <c r="R32" s="2">
        <f t="shared" si="8"/>
        <v>0</v>
      </c>
    </row>
    <row r="33" spans="13:15" x14ac:dyDescent="0.2">
      <c r="N33" s="32">
        <f>SUM(N27:N32)</f>
        <v>111824.34782608696</v>
      </c>
      <c r="O33" s="27"/>
    </row>
    <row r="36" spans="13:15" x14ac:dyDescent="0.2">
      <c r="M36" s="33" t="s">
        <v>33</v>
      </c>
      <c r="N36" s="34">
        <f>N9+N20+N33</f>
        <v>330140.23299355106</v>
      </c>
    </row>
  </sheetData>
  <autoFilter ref="A26:R33"/>
  <mergeCells count="3">
    <mergeCell ref="A1:N1"/>
    <mergeCell ref="A12:N12"/>
    <mergeCell ref="A25:N25"/>
  </mergeCells>
  <phoneticPr fontId="6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1月-3月费用确认单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66030022@UE</dc:creator>
  <cp:lastModifiedBy>66030022@UE</cp:lastModifiedBy>
  <dcterms:created xsi:type="dcterms:W3CDTF">2018-07-09T00:28:00Z</dcterms:created>
  <dcterms:modified xsi:type="dcterms:W3CDTF">2022-07-15T03:14:02Z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2052-3.9.6.6441</vt:lpwstr>
  </property>
</Properties>
</file>