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0、近期待办\2022年第一季度转包付款\创联\"/>
    </mc:Choice>
  </mc:AlternateContent>
  <bookViews>
    <workbookView xWindow="-108" yWindow="-108" windowWidth="23256" windowHeight="12456"/>
  </bookViews>
  <sheets>
    <sheet name="1月-3月费用确认单" sheetId="3" r:id="rId1"/>
    <sheet name="Sheet2" sheetId="5" r:id="rId2"/>
    <sheet name="Sheet1" sheetId="4" r:id="rId3"/>
  </sheets>
  <externalReferences>
    <externalReference r:id="rId4"/>
  </externalReferences>
  <definedNames>
    <definedName name="_xlnm._FilterDatabase" localSheetId="0" hidden="1">'1月-3月费用确认单'!$A$40:$R$57</definedName>
  </definedNames>
  <calcPr calcId="162913" concurrentCalc="0"/>
  <pivotCaches>
    <pivotCache cacheId="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6" i="3" l="1"/>
  <c r="N1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N33" i="3"/>
  <c r="Q55" i="3"/>
  <c r="Q47" i="3"/>
  <c r="Q42" i="3"/>
  <c r="Q30" i="3"/>
  <c r="Q24" i="3"/>
  <c r="Q15" i="3"/>
  <c r="Q8" i="3"/>
  <c r="Q4" i="3"/>
  <c r="Q54" i="3"/>
  <c r="Q50" i="3"/>
  <c r="Q44" i="3"/>
  <c r="Q33" i="3"/>
  <c r="R33" i="3"/>
  <c r="Q26" i="3"/>
  <c r="Q13" i="3"/>
  <c r="Q7" i="3"/>
  <c r="Q46" i="3"/>
  <c r="Q32" i="3"/>
  <c r="Q31" i="3"/>
  <c r="Q29" i="3"/>
  <c r="Q28" i="3"/>
  <c r="Q25" i="3"/>
  <c r="Q23" i="3"/>
  <c r="Q21" i="3"/>
  <c r="Q14" i="3"/>
  <c r="Q12" i="3"/>
  <c r="Q10" i="3"/>
  <c r="Q6" i="3"/>
  <c r="Q56" i="3"/>
  <c r="Q53" i="3"/>
  <c r="Q52" i="3"/>
  <c r="Q51" i="3"/>
  <c r="Q49" i="3"/>
  <c r="Q48" i="3"/>
  <c r="Q45" i="3"/>
  <c r="Q43" i="3"/>
  <c r="Q41" i="3"/>
  <c r="Q27" i="3"/>
  <c r="Q22" i="3"/>
  <c r="Q11" i="3"/>
  <c r="Q9" i="3"/>
  <c r="Q5" i="3"/>
  <c r="Q3" i="3"/>
  <c r="N56" i="3"/>
  <c r="R56" i="3"/>
  <c r="N55" i="3"/>
  <c r="R55" i="3"/>
  <c r="N54" i="3"/>
  <c r="R54" i="3"/>
  <c r="N53" i="3"/>
  <c r="R53" i="3"/>
  <c r="N52" i="3"/>
  <c r="R52" i="3"/>
  <c r="N51" i="3"/>
  <c r="R51" i="3"/>
  <c r="N50" i="3"/>
  <c r="R50" i="3"/>
  <c r="N49" i="3"/>
  <c r="R49" i="3"/>
  <c r="N48" i="3"/>
  <c r="R48" i="3"/>
  <c r="N47" i="3"/>
  <c r="R47" i="3"/>
  <c r="N46" i="3"/>
  <c r="R46" i="3"/>
  <c r="N45" i="3"/>
  <c r="R45" i="3"/>
  <c r="N44" i="3"/>
  <c r="R44" i="3"/>
  <c r="N43" i="3"/>
  <c r="R43" i="3"/>
  <c r="N42" i="3"/>
  <c r="R42" i="3"/>
  <c r="N41" i="3"/>
  <c r="R41" i="3"/>
  <c r="N32" i="3"/>
  <c r="R32" i="3"/>
  <c r="N31" i="3"/>
  <c r="R31" i="3"/>
  <c r="N30" i="3"/>
  <c r="R30" i="3"/>
  <c r="N29" i="3"/>
  <c r="R29" i="3"/>
  <c r="N28" i="3"/>
  <c r="R28" i="3"/>
  <c r="N27" i="3"/>
  <c r="R27" i="3"/>
  <c r="N26" i="3"/>
  <c r="R26" i="3"/>
  <c r="N25" i="3"/>
  <c r="R25" i="3"/>
  <c r="N24" i="3"/>
  <c r="R24" i="3"/>
  <c r="N23" i="3"/>
  <c r="R23" i="3"/>
  <c r="N22" i="3"/>
  <c r="R22" i="3"/>
  <c r="N21" i="3"/>
  <c r="R21" i="3"/>
  <c r="N57" i="3"/>
  <c r="N34" i="3"/>
  <c r="N15" i="3"/>
  <c r="R15" i="3"/>
  <c r="N14" i="3"/>
  <c r="R14" i="3"/>
  <c r="N13" i="3"/>
  <c r="R13" i="3"/>
  <c r="R12" i="3"/>
  <c r="N11" i="3"/>
  <c r="R11" i="3"/>
  <c r="N10" i="3"/>
  <c r="R10" i="3"/>
  <c r="N9" i="3"/>
  <c r="R9" i="3"/>
  <c r="N6" i="3"/>
  <c r="R6" i="3"/>
  <c r="N5" i="3"/>
  <c r="R5" i="3"/>
  <c r="N4" i="3"/>
  <c r="R4" i="3"/>
  <c r="N3" i="3"/>
  <c r="N7" i="3"/>
  <c r="R7" i="3"/>
  <c r="N8" i="3"/>
  <c r="R8" i="3"/>
  <c r="N16" i="3"/>
  <c r="N60" i="3"/>
  <c r="R3" i="3"/>
</calcChain>
</file>

<file path=xl/sharedStrings.xml><?xml version="1.0" encoding="utf-8"?>
<sst xmlns="http://schemas.openxmlformats.org/spreadsheetml/2006/main" count="448" uniqueCount="90">
  <si>
    <t>序号</t>
  </si>
  <si>
    <t>身份证号</t>
  </si>
  <si>
    <t>引入时间</t>
  </si>
  <si>
    <t>姓名</t>
  </si>
  <si>
    <t>项目编号</t>
  </si>
  <si>
    <t>项目名称</t>
  </si>
  <si>
    <t>项目负责人</t>
  </si>
  <si>
    <t>二级部门</t>
  </si>
  <si>
    <t>三级部门</t>
  </si>
  <si>
    <t>岗位</t>
  </si>
  <si>
    <t>人员单价/月</t>
  </si>
  <si>
    <t>出勤天数</t>
  </si>
  <si>
    <t>结算金额</t>
  </si>
  <si>
    <t>410225200112102310</t>
  </si>
  <si>
    <t>运维工程师</t>
  </si>
  <si>
    <t>测试工程师</t>
  </si>
  <si>
    <t>152801199703118714</t>
  </si>
  <si>
    <t>屈正睿</t>
  </si>
  <si>
    <t>高级网络工程师</t>
  </si>
  <si>
    <t>410183199311189538</t>
  </si>
  <si>
    <t>楚华锋</t>
  </si>
  <si>
    <t>JAVA开发</t>
  </si>
  <si>
    <t>411402199905127632</t>
  </si>
  <si>
    <t>412726198606097916</t>
  </si>
  <si>
    <t>何仪华</t>
  </si>
  <si>
    <t>Java开发</t>
  </si>
  <si>
    <t>150404199310264329</t>
  </si>
  <si>
    <t>刘鑫鑫</t>
  </si>
  <si>
    <t>项目经理</t>
  </si>
  <si>
    <t>411322199302132416</t>
  </si>
  <si>
    <t>王明贤</t>
  </si>
  <si>
    <t>411081199904284074</t>
  </si>
  <si>
    <t>刘世豪</t>
  </si>
  <si>
    <t>web前端</t>
  </si>
  <si>
    <t>341621200205122934</t>
  </si>
  <si>
    <t>冯召</t>
  </si>
  <si>
    <t>142326199905010128</t>
  </si>
  <si>
    <t>刘小宇</t>
  </si>
  <si>
    <t>web工程师</t>
  </si>
  <si>
    <t>130802199612242227</t>
  </si>
  <si>
    <t>李英雪</t>
  </si>
  <si>
    <t>130638200001251010</t>
  </si>
  <si>
    <t>李郑宇</t>
  </si>
  <si>
    <t>运维交付</t>
  </si>
  <si>
    <t>411221198610113536</t>
  </si>
  <si>
    <t>芮瑞</t>
  </si>
  <si>
    <t>130602199510290024</t>
  </si>
  <si>
    <t>姚远</t>
  </si>
  <si>
    <t>JAVA高级开发</t>
  </si>
  <si>
    <t>410521199111257519</t>
  </si>
  <si>
    <t>桑柳成</t>
  </si>
  <si>
    <t>41042219910810183X</t>
  </si>
  <si>
    <t>张明亮</t>
  </si>
  <si>
    <t>任子翔</t>
  </si>
  <si>
    <t>2022.1.25</t>
    <phoneticPr fontId="6" type="noConversion"/>
  </si>
  <si>
    <t>‘140121199701295000</t>
    <phoneticPr fontId="6" type="noConversion"/>
  </si>
  <si>
    <t>2022年1月费用确认明细表</t>
    <phoneticPr fontId="6" type="noConversion"/>
  </si>
  <si>
    <t>2022年2月费用确认明细表</t>
    <phoneticPr fontId="6" type="noConversion"/>
  </si>
  <si>
    <t>2022年3月费用确认明细表</t>
    <phoneticPr fontId="6" type="noConversion"/>
  </si>
  <si>
    <t>李航</t>
    <phoneticPr fontId="6" type="noConversion"/>
  </si>
  <si>
    <t>李航</t>
    <phoneticPr fontId="6" type="noConversion"/>
  </si>
  <si>
    <t>智能云网业务部</t>
  </si>
  <si>
    <t>运营商产品部</t>
  </si>
  <si>
    <t>穆国华</t>
  </si>
  <si>
    <t>政企云</t>
  </si>
  <si>
    <t>尚啸</t>
  </si>
  <si>
    <t>张铭</t>
    <phoneticPr fontId="6" type="noConversion"/>
  </si>
  <si>
    <t>工作地点</t>
    <phoneticPr fontId="6" type="noConversion"/>
  </si>
  <si>
    <t>合计</t>
    <phoneticPr fontId="6" type="noConversion"/>
  </si>
  <si>
    <t>XYJAUEJCA21020004402</t>
  </si>
  <si>
    <t>中国电信江苏分公司2020-2021年163&amp;CN2网络思科设备维护设备维保合同</t>
  </si>
  <si>
    <t>ICTAUE00081803000301</t>
  </si>
  <si>
    <t>中国电信吉林公司2017年云资源池扩容项目-业务池行业云管平台软件开发项目</t>
  </si>
  <si>
    <t>XYJAUEJCA19090007916</t>
  </si>
  <si>
    <t>江苏省内-中国电信2019年ChinaNet网络扩容工程系统集成公司系统集成合同</t>
  </si>
  <si>
    <t>XYJAUEJCA19090007904</t>
  </si>
  <si>
    <t>河南省内-中国电信2019年ChinaNet网络扩容工程系统集成公司系统集成合同</t>
  </si>
  <si>
    <t>XYJAUEJCA20100005201</t>
  </si>
  <si>
    <t>中国电信山东分公司2020年人力资源管理建设工程项目软件开发合同</t>
  </si>
  <si>
    <t>张帅</t>
  </si>
  <si>
    <t>李刚</t>
  </si>
  <si>
    <t>陈龙川</t>
  </si>
  <si>
    <t>项目编号</t>
    <phoneticPr fontId="6" type="noConversion"/>
  </si>
  <si>
    <t>金额</t>
    <phoneticPr fontId="6" type="noConversion"/>
  </si>
  <si>
    <t>行标签</t>
  </si>
  <si>
    <t>总计</t>
  </si>
  <si>
    <t>求和项:金额</t>
  </si>
  <si>
    <t>项目编号</t>
    <phoneticPr fontId="6" type="noConversion"/>
  </si>
  <si>
    <t>项目名称</t>
    <phoneticPr fontId="6" type="noConversion"/>
  </si>
  <si>
    <t>发票金额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</si>
</sst>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\(0.00\)"/>
    <numFmt numFmtId="177" formatCode="0_ "/>
    <numFmt numFmtId="178" formatCode="[$-409]d\-mmm;@"/>
  </numFmts>
  <fonts count="11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2"/>
      <color theme="1"/>
      <name val="宋体"/>
      <family val="3"/>
      <charset val="134"/>
    </font>
    <font>
      <sz val="9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78" fontId="3" fillId="0" borderId="0"/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8" fontId="2" fillId="2" borderId="1" xfId="1" applyFont="1" applyFill="1" applyBorder="1" applyAlignment="1">
      <alignment horizontal="center" vertical="center" wrapText="1"/>
    </xf>
    <xf numFmtId="178" fontId="3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6" fontId="0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0" fillId="2" borderId="1" xfId="0" applyFont="1" applyFill="1" applyBorder="1">
      <alignment vertical="center"/>
    </xf>
    <xf numFmtId="177" fontId="10" fillId="2" borderId="1" xfId="0" applyNumberFormat="1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8" fillId="0" borderId="1" xfId="0" applyFont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12289;&#36817;&#26399;&#24453;&#21150;/2022&#24180;&#31532;&#19968;&#23395;&#24230;&#36716;&#21253;&#20184;&#27454;/2022&#24180;&#19968;&#23395;&#24230;&#36716;&#21253;&#20154;&#21592;&#27719;&#246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创联"/>
      <sheetName val="法本"/>
      <sheetName val="瑞友"/>
      <sheetName val="中软"/>
      <sheetName val="开网"/>
      <sheetName val="和鸿盈科"/>
    </sheetNames>
    <sheetDataSet>
      <sheetData sheetId="0">
        <row r="1">
          <cell r="D1" t="str">
            <v>姓名</v>
          </cell>
          <cell r="E1" t="str">
            <v>人员单价</v>
          </cell>
        </row>
        <row r="2">
          <cell r="D2" t="str">
            <v>蔡恒光</v>
          </cell>
          <cell r="E2">
            <v>20280</v>
          </cell>
        </row>
        <row r="3">
          <cell r="D3" t="str">
            <v>李航</v>
          </cell>
          <cell r="E3">
            <v>17160</v>
          </cell>
        </row>
        <row r="4">
          <cell r="D4" t="str">
            <v>隆佳庆</v>
          </cell>
          <cell r="E4">
            <v>20280</v>
          </cell>
        </row>
        <row r="5">
          <cell r="D5" t="str">
            <v>宋礼雄</v>
          </cell>
          <cell r="E5">
            <v>20280</v>
          </cell>
        </row>
        <row r="6">
          <cell r="D6" t="str">
            <v>屈正睿</v>
          </cell>
          <cell r="E6">
            <v>23040</v>
          </cell>
        </row>
        <row r="7">
          <cell r="D7" t="str">
            <v>楚华锋</v>
          </cell>
          <cell r="E7">
            <v>18720</v>
          </cell>
        </row>
        <row r="8">
          <cell r="D8" t="str">
            <v>王梦婷</v>
          </cell>
          <cell r="E8">
            <v>13770</v>
          </cell>
        </row>
        <row r="9">
          <cell r="D9" t="str">
            <v>张铭</v>
          </cell>
          <cell r="E9">
            <v>15600</v>
          </cell>
        </row>
        <row r="10">
          <cell r="D10" t="str">
            <v>田霖</v>
          </cell>
          <cell r="E10">
            <v>15600</v>
          </cell>
        </row>
        <row r="11">
          <cell r="D11" t="str">
            <v>何仪华</v>
          </cell>
          <cell r="E11">
            <v>22620</v>
          </cell>
        </row>
        <row r="12">
          <cell r="D12" t="str">
            <v>刘鑫鑫</v>
          </cell>
          <cell r="E12">
            <v>23040</v>
          </cell>
        </row>
        <row r="13">
          <cell r="D13" t="str">
            <v>杨振东</v>
          </cell>
          <cell r="E13">
            <v>23040</v>
          </cell>
        </row>
        <row r="14">
          <cell r="D14" t="str">
            <v>王明贤</v>
          </cell>
          <cell r="E14">
            <v>22152</v>
          </cell>
        </row>
        <row r="15">
          <cell r="D15" t="str">
            <v>刘世豪</v>
          </cell>
          <cell r="E15">
            <v>21840</v>
          </cell>
        </row>
        <row r="16">
          <cell r="D16" t="str">
            <v>乔凯</v>
          </cell>
          <cell r="E16">
            <v>17160</v>
          </cell>
        </row>
        <row r="17">
          <cell r="D17" t="str">
            <v>冯思昊</v>
          </cell>
          <cell r="E17">
            <v>23040</v>
          </cell>
        </row>
        <row r="18">
          <cell r="D18" t="str">
            <v>张振兴</v>
          </cell>
          <cell r="E18">
            <v>31969.999999999996</v>
          </cell>
        </row>
        <row r="19">
          <cell r="D19" t="str">
            <v>冯召</v>
          </cell>
          <cell r="E19">
            <v>18720</v>
          </cell>
        </row>
        <row r="20">
          <cell r="D20" t="str">
            <v>范鹏远</v>
          </cell>
          <cell r="E20">
            <v>41700</v>
          </cell>
        </row>
        <row r="21">
          <cell r="D21" t="str">
            <v>刘小宇</v>
          </cell>
          <cell r="E21">
            <v>24480</v>
          </cell>
        </row>
        <row r="22">
          <cell r="D22" t="str">
            <v>贾松睿</v>
          </cell>
          <cell r="E22">
            <v>20280</v>
          </cell>
        </row>
        <row r="23">
          <cell r="D23" t="str">
            <v>李英雪</v>
          </cell>
          <cell r="E23">
            <v>20280</v>
          </cell>
        </row>
        <row r="24">
          <cell r="D24" t="str">
            <v>屈文君</v>
          </cell>
          <cell r="E24">
            <v>21840</v>
          </cell>
        </row>
        <row r="25">
          <cell r="D25" t="str">
            <v>闫顺伟</v>
          </cell>
          <cell r="E25">
            <v>18720</v>
          </cell>
        </row>
        <row r="26">
          <cell r="D26" t="str">
            <v>梁勇</v>
          </cell>
          <cell r="E26">
            <v>17160</v>
          </cell>
        </row>
        <row r="27">
          <cell r="D27" t="str">
            <v>李郑宇</v>
          </cell>
          <cell r="E27">
            <v>21840</v>
          </cell>
        </row>
        <row r="28">
          <cell r="D28" t="str">
            <v>介超凡</v>
          </cell>
          <cell r="E28">
            <v>17160</v>
          </cell>
        </row>
        <row r="29">
          <cell r="D29" t="str">
            <v>张俊平</v>
          </cell>
          <cell r="E29">
            <v>20280</v>
          </cell>
        </row>
        <row r="30">
          <cell r="D30" t="str">
            <v>薛龙龙</v>
          </cell>
          <cell r="E30">
            <v>16380</v>
          </cell>
        </row>
        <row r="31">
          <cell r="D31" t="str">
            <v>任子翔</v>
          </cell>
          <cell r="E31">
            <v>20280</v>
          </cell>
        </row>
        <row r="32">
          <cell r="D32" t="str">
            <v>陈晨</v>
          </cell>
          <cell r="E32">
            <v>23040</v>
          </cell>
        </row>
        <row r="33">
          <cell r="D33" t="str">
            <v>芮瑞</v>
          </cell>
          <cell r="E33">
            <v>24480</v>
          </cell>
        </row>
        <row r="34">
          <cell r="D34" t="str">
            <v>孙嘉尉</v>
          </cell>
          <cell r="E34">
            <v>17511</v>
          </cell>
        </row>
        <row r="35">
          <cell r="D35" t="str">
            <v>姚远</v>
          </cell>
          <cell r="E35">
            <v>21060</v>
          </cell>
        </row>
        <row r="36">
          <cell r="D36" t="str">
            <v>桑柳成</v>
          </cell>
          <cell r="E36">
            <v>26352</v>
          </cell>
        </row>
        <row r="37">
          <cell r="D37" t="str">
            <v>张明亮</v>
          </cell>
          <cell r="E37">
            <v>23400</v>
          </cell>
        </row>
        <row r="38">
          <cell r="D38" t="str">
            <v>卫权权</v>
          </cell>
          <cell r="E38">
            <v>28800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66030022@UE" refreshedDate="44742.684110416667" createdVersion="6" refreshedVersion="6" minRefreshableVersion="3" recordCount="42">
  <cacheSource type="worksheet">
    <worksheetSource ref="D1:E43" sheet="Sheet1"/>
  </cacheSource>
  <cacheFields count="2">
    <cacheField name="项目编号" numFmtId="0">
      <sharedItems count="5">
        <s v="XYJAUEJCA21020004402"/>
        <s v="ICTAUE00081803000301"/>
        <s v="XYJAUEJCA19090007916"/>
        <s v="XYJAUEJCA19090007904"/>
        <s v="XYJAUEJCA20100005201"/>
      </sharedItems>
    </cacheField>
    <cacheField name="金额" numFmtId="0">
      <sharedItems containsSemiMixedTypes="0" containsString="0" containsNumber="1" minValue="1288.421052631579" maxValue="244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x v="0"/>
    <n v="17160"/>
  </r>
  <r>
    <x v="1"/>
    <n v="23040"/>
  </r>
  <r>
    <x v="1"/>
    <n v="18720"/>
  </r>
  <r>
    <x v="0"/>
    <n v="15600"/>
  </r>
  <r>
    <x v="1"/>
    <n v="22620"/>
  </r>
  <r>
    <x v="0"/>
    <n v="23040"/>
  </r>
  <r>
    <x v="0"/>
    <n v="22152"/>
  </r>
  <r>
    <x v="0"/>
    <n v="21840"/>
  </r>
  <r>
    <x v="1"/>
    <n v="18720"/>
  </r>
  <r>
    <x v="0"/>
    <n v="21141.818181818184"/>
  </r>
  <r>
    <x v="0"/>
    <n v="20280"/>
  </r>
  <r>
    <x v="0"/>
    <n v="21840"/>
  </r>
  <r>
    <x v="0"/>
    <n v="15670.909090909092"/>
  </r>
  <r>
    <x v="2"/>
    <n v="17160"/>
  </r>
  <r>
    <x v="2"/>
    <n v="23040"/>
  </r>
  <r>
    <x v="2"/>
    <n v="18720"/>
  </r>
  <r>
    <x v="2"/>
    <n v="15600"/>
  </r>
  <r>
    <x v="2"/>
    <n v="22620"/>
  </r>
  <r>
    <x v="2"/>
    <n v="23040"/>
  </r>
  <r>
    <x v="2"/>
    <n v="20986.105263157893"/>
  </r>
  <r>
    <x v="2"/>
    <n v="21840"/>
  </r>
  <r>
    <x v="2"/>
    <n v="18720"/>
  </r>
  <r>
    <x v="2"/>
    <n v="24480"/>
  </r>
  <r>
    <x v="2"/>
    <n v="20280"/>
  </r>
  <r>
    <x v="2"/>
    <n v="21840"/>
  </r>
  <r>
    <x v="2"/>
    <n v="1288.421052631579"/>
  </r>
  <r>
    <x v="2"/>
    <n v="17160"/>
  </r>
  <r>
    <x v="2"/>
    <n v="23040"/>
  </r>
  <r>
    <x v="2"/>
    <n v="18720"/>
  </r>
  <r>
    <x v="2"/>
    <n v="15600"/>
  </r>
  <r>
    <x v="2"/>
    <n v="22620"/>
  </r>
  <r>
    <x v="2"/>
    <n v="23040"/>
  </r>
  <r>
    <x v="2"/>
    <n v="22152"/>
  </r>
  <r>
    <x v="2"/>
    <n v="21840"/>
  </r>
  <r>
    <x v="2"/>
    <n v="18720"/>
  </r>
  <r>
    <x v="2"/>
    <n v="24480"/>
  </r>
  <r>
    <x v="2"/>
    <n v="20280"/>
  </r>
  <r>
    <x v="2"/>
    <n v="21840"/>
  </r>
  <r>
    <x v="3"/>
    <n v="24480"/>
  </r>
  <r>
    <x v="3"/>
    <n v="17397.391304347828"/>
  </r>
  <r>
    <x v="3"/>
    <n v="21769.043478260868"/>
  </r>
  <r>
    <x v="4"/>
    <n v="9156.52173913043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2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B9" firstHeaderRow="1" firstDataRow="1" firstDataCol="1"/>
  <pivotFields count="2">
    <pivotField axis="axisRow" showAll="0">
      <items count="6">
        <item x="1"/>
        <item x="3"/>
        <item x="2"/>
        <item x="4"/>
        <item x="0"/>
        <item t="default"/>
      </items>
    </pivotField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求和项:金额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workbookViewId="0">
      <pane xSplit="4" ySplit="2" topLeftCell="E54" activePane="bottomRight" state="frozen"/>
      <selection pane="topRight"/>
      <selection pane="bottomLeft"/>
      <selection pane="bottomRight" activeCell="H67" sqref="H67"/>
    </sheetView>
  </sheetViews>
  <sheetFormatPr defaultColWidth="9" defaultRowHeight="13.8" x14ac:dyDescent="0.25"/>
  <cols>
    <col min="1" max="1" width="5.44140625" customWidth="1"/>
    <col min="2" max="2" width="11.21875" customWidth="1"/>
    <col min="3" max="3" width="15" customWidth="1"/>
    <col min="6" max="6" width="21.88671875" customWidth="1"/>
    <col min="7" max="7" width="18.109375" customWidth="1"/>
    <col min="9" max="9" width="15" customWidth="1"/>
    <col min="10" max="10" width="14.44140625" customWidth="1"/>
    <col min="11" max="11" width="16.77734375" customWidth="1"/>
    <col min="12" max="12" width="13.88671875" customWidth="1"/>
    <col min="13" max="13" width="13.6640625" customWidth="1"/>
    <col min="14" max="14" width="13.44140625" style="43" customWidth="1"/>
    <col min="15" max="15" width="13.44140625" style="39" customWidth="1"/>
  </cols>
  <sheetData>
    <row r="1" spans="1:18" ht="31.95" customHeight="1" x14ac:dyDescent="0.25">
      <c r="A1" s="48" t="s">
        <v>56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36"/>
    </row>
    <row r="2" spans="1:18" s="1" customFormat="1" ht="29.85" customHeight="1" x14ac:dyDescent="0.25">
      <c r="A2" s="3" t="s">
        <v>0</v>
      </c>
      <c r="B2" s="3" t="s">
        <v>1</v>
      </c>
      <c r="C2" s="3" t="s">
        <v>2</v>
      </c>
      <c r="D2" s="4" t="s">
        <v>3</v>
      </c>
      <c r="E2" s="3" t="s">
        <v>67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17" t="s">
        <v>10</v>
      </c>
      <c r="M2" s="18" t="s">
        <v>11</v>
      </c>
      <c r="N2" s="40" t="s">
        <v>12</v>
      </c>
      <c r="O2" s="35"/>
      <c r="P2" s="21"/>
      <c r="Q2" s="22"/>
      <c r="R2" s="22"/>
    </row>
    <row r="3" spans="1:18" s="2" customFormat="1" ht="13.95" customHeight="1" x14ac:dyDescent="0.25">
      <c r="A3" s="6">
        <v>2</v>
      </c>
      <c r="B3" s="8" t="s">
        <v>13</v>
      </c>
      <c r="C3" s="9">
        <v>44465</v>
      </c>
      <c r="D3" s="7" t="s">
        <v>60</v>
      </c>
      <c r="E3" s="7"/>
      <c r="F3" s="15" t="s">
        <v>69</v>
      </c>
      <c r="G3" s="15" t="s">
        <v>70</v>
      </c>
      <c r="H3" s="32" t="s">
        <v>79</v>
      </c>
      <c r="I3" s="32" t="s">
        <v>61</v>
      </c>
      <c r="J3" s="32" t="s">
        <v>62</v>
      </c>
      <c r="K3" s="10" t="s">
        <v>14</v>
      </c>
      <c r="L3" s="10">
        <v>17160</v>
      </c>
      <c r="M3" s="6">
        <v>22</v>
      </c>
      <c r="N3" s="41">
        <f>L3/22*M3</f>
        <v>17160</v>
      </c>
      <c r="O3" s="37"/>
      <c r="P3" s="2">
        <f>VLOOKUP(D3,[1]创联!$D:$E,2,0)</f>
        <v>17160</v>
      </c>
      <c r="Q3" s="2">
        <f t="shared" ref="Q3:Q15" si="0">L3-P3</f>
        <v>0</v>
      </c>
      <c r="R3" s="2">
        <f t="shared" ref="R3:R15" si="1">P3/22*M3-N3</f>
        <v>0</v>
      </c>
    </row>
    <row r="4" spans="1:18" ht="15.6" x14ac:dyDescent="0.25">
      <c r="A4" s="6">
        <v>5</v>
      </c>
      <c r="B4" s="25" t="s">
        <v>16</v>
      </c>
      <c r="C4" s="9">
        <v>44478</v>
      </c>
      <c r="D4" s="7" t="s">
        <v>17</v>
      </c>
      <c r="E4" s="7"/>
      <c r="F4" s="32" t="s">
        <v>71</v>
      </c>
      <c r="G4" s="32" t="s">
        <v>72</v>
      </c>
      <c r="H4" s="32" t="s">
        <v>80</v>
      </c>
      <c r="I4" s="32" t="s">
        <v>61</v>
      </c>
      <c r="J4" s="32" t="s">
        <v>62</v>
      </c>
      <c r="K4" s="10" t="s">
        <v>18</v>
      </c>
      <c r="L4" s="10">
        <v>23040</v>
      </c>
      <c r="M4" s="6">
        <v>22</v>
      </c>
      <c r="N4" s="41">
        <f t="shared" ref="N4:N9" si="2">L4/22*M4</f>
        <v>23040</v>
      </c>
      <c r="O4" s="37"/>
      <c r="P4" s="2">
        <f>VLOOKUP(D4,[1]创联!$D:$E,2,0)</f>
        <v>23040</v>
      </c>
      <c r="Q4" s="2">
        <f t="shared" si="0"/>
        <v>0</v>
      </c>
      <c r="R4" s="2">
        <f t="shared" si="1"/>
        <v>0</v>
      </c>
    </row>
    <row r="5" spans="1:18" ht="15.6" x14ac:dyDescent="0.25">
      <c r="A5" s="6">
        <v>6</v>
      </c>
      <c r="B5" s="25" t="s">
        <v>19</v>
      </c>
      <c r="C5" s="9">
        <v>44481</v>
      </c>
      <c r="D5" s="7" t="s">
        <v>20</v>
      </c>
      <c r="E5" s="7"/>
      <c r="F5" s="32" t="s">
        <v>71</v>
      </c>
      <c r="G5" s="32" t="s">
        <v>72</v>
      </c>
      <c r="H5" s="32" t="s">
        <v>80</v>
      </c>
      <c r="I5" s="32" t="s">
        <v>61</v>
      </c>
      <c r="J5" s="32" t="s">
        <v>62</v>
      </c>
      <c r="K5" s="10" t="s">
        <v>21</v>
      </c>
      <c r="L5" s="10">
        <v>18720</v>
      </c>
      <c r="M5" s="6">
        <v>22</v>
      </c>
      <c r="N5" s="41">
        <f t="shared" si="2"/>
        <v>18720</v>
      </c>
      <c r="O5" s="37"/>
      <c r="P5" s="2">
        <f>VLOOKUP(D5,[1]创联!$D:$E,2,0)</f>
        <v>18720</v>
      </c>
      <c r="Q5" s="2">
        <f t="shared" si="0"/>
        <v>0</v>
      </c>
      <c r="R5" s="2">
        <f t="shared" si="1"/>
        <v>0</v>
      </c>
    </row>
    <row r="6" spans="1:18" s="23" customFormat="1" ht="15.6" x14ac:dyDescent="0.25">
      <c r="A6" s="6">
        <v>8</v>
      </c>
      <c r="B6" s="26" t="s">
        <v>22</v>
      </c>
      <c r="C6" s="9">
        <v>44504</v>
      </c>
      <c r="D6" s="33" t="s">
        <v>66</v>
      </c>
      <c r="E6" s="33"/>
      <c r="F6" s="46" t="s">
        <v>69</v>
      </c>
      <c r="G6" s="46" t="s">
        <v>70</v>
      </c>
      <c r="H6" s="32" t="s">
        <v>79</v>
      </c>
      <c r="I6" s="32" t="s">
        <v>61</v>
      </c>
      <c r="J6" s="32" t="s">
        <v>62</v>
      </c>
      <c r="K6" s="5" t="s">
        <v>14</v>
      </c>
      <c r="L6" s="10">
        <v>15600</v>
      </c>
      <c r="M6" s="6">
        <v>22</v>
      </c>
      <c r="N6" s="42">
        <f t="shared" si="2"/>
        <v>15600</v>
      </c>
      <c r="O6" s="34"/>
      <c r="P6" s="2">
        <f>VLOOKUP(D6,[1]创联!$D:$E,2,0)</f>
        <v>15600</v>
      </c>
      <c r="Q6" s="2">
        <f t="shared" si="0"/>
        <v>0</v>
      </c>
      <c r="R6" s="2">
        <f t="shared" si="1"/>
        <v>0</v>
      </c>
    </row>
    <row r="7" spans="1:18" s="23" customFormat="1" ht="15.6" x14ac:dyDescent="0.25">
      <c r="A7" s="6">
        <v>10</v>
      </c>
      <c r="B7" s="26" t="s">
        <v>23</v>
      </c>
      <c r="C7" s="9">
        <v>44517</v>
      </c>
      <c r="D7" s="11" t="s">
        <v>24</v>
      </c>
      <c r="E7" s="11"/>
      <c r="F7" s="46" t="s">
        <v>71</v>
      </c>
      <c r="G7" s="46" t="s">
        <v>72</v>
      </c>
      <c r="H7" s="32" t="s">
        <v>80</v>
      </c>
      <c r="I7" s="32" t="s">
        <v>61</v>
      </c>
      <c r="J7" s="32" t="s">
        <v>62</v>
      </c>
      <c r="K7" s="5" t="s">
        <v>25</v>
      </c>
      <c r="L7" s="10">
        <v>22620</v>
      </c>
      <c r="M7" s="6">
        <v>22</v>
      </c>
      <c r="N7" s="42">
        <f t="shared" si="2"/>
        <v>22620</v>
      </c>
      <c r="O7" s="34"/>
      <c r="P7" s="2">
        <f>VLOOKUP(D7,[1]创联!$D:$E,2,0)</f>
        <v>22620</v>
      </c>
      <c r="Q7" s="2">
        <f t="shared" si="0"/>
        <v>0</v>
      </c>
      <c r="R7" s="2">
        <f t="shared" si="1"/>
        <v>0</v>
      </c>
    </row>
    <row r="8" spans="1:18" s="23" customFormat="1" ht="15.6" x14ac:dyDescent="0.25">
      <c r="A8" s="6">
        <v>11</v>
      </c>
      <c r="B8" s="26" t="s">
        <v>26</v>
      </c>
      <c r="C8" s="9">
        <v>44519</v>
      </c>
      <c r="D8" s="11" t="s">
        <v>27</v>
      </c>
      <c r="E8" s="11"/>
      <c r="F8" s="46" t="s">
        <v>69</v>
      </c>
      <c r="G8" s="46" t="s">
        <v>70</v>
      </c>
      <c r="H8" s="32" t="s">
        <v>79</v>
      </c>
      <c r="I8" s="32" t="s">
        <v>61</v>
      </c>
      <c r="J8" s="32" t="s">
        <v>62</v>
      </c>
      <c r="K8" s="5" t="s">
        <v>15</v>
      </c>
      <c r="L8" s="10">
        <v>23040</v>
      </c>
      <c r="M8" s="6">
        <v>22</v>
      </c>
      <c r="N8" s="42">
        <f t="shared" si="2"/>
        <v>23040</v>
      </c>
      <c r="O8" s="34"/>
      <c r="P8" s="2">
        <f>VLOOKUP(D8,[1]创联!$D:$E,2,0)</f>
        <v>23040</v>
      </c>
      <c r="Q8" s="2">
        <f t="shared" si="0"/>
        <v>0</v>
      </c>
      <c r="R8" s="2">
        <f t="shared" si="1"/>
        <v>0</v>
      </c>
    </row>
    <row r="9" spans="1:18" s="23" customFormat="1" ht="15.6" x14ac:dyDescent="0.25">
      <c r="A9" s="6">
        <v>13</v>
      </c>
      <c r="B9" s="26" t="s">
        <v>29</v>
      </c>
      <c r="C9" s="9">
        <v>44525</v>
      </c>
      <c r="D9" s="11" t="s">
        <v>30</v>
      </c>
      <c r="E9" s="11"/>
      <c r="F9" s="46" t="s">
        <v>69</v>
      </c>
      <c r="G9" s="46" t="s">
        <v>70</v>
      </c>
      <c r="H9" s="32" t="s">
        <v>79</v>
      </c>
      <c r="I9" s="32" t="s">
        <v>61</v>
      </c>
      <c r="J9" s="32" t="s">
        <v>62</v>
      </c>
      <c r="K9" s="5" t="s">
        <v>28</v>
      </c>
      <c r="L9" s="10">
        <v>22152</v>
      </c>
      <c r="M9" s="6">
        <v>22</v>
      </c>
      <c r="N9" s="42">
        <f t="shared" si="2"/>
        <v>22152</v>
      </c>
      <c r="O9" s="34"/>
      <c r="P9" s="2">
        <f>VLOOKUP(D9,[1]创联!$D:$E,2,0)</f>
        <v>22152</v>
      </c>
      <c r="Q9" s="2">
        <f t="shared" si="0"/>
        <v>0</v>
      </c>
      <c r="R9" s="2">
        <f t="shared" si="1"/>
        <v>0</v>
      </c>
    </row>
    <row r="10" spans="1:18" s="23" customFormat="1" ht="15.6" x14ac:dyDescent="0.25">
      <c r="A10" s="6">
        <v>14</v>
      </c>
      <c r="B10" s="26" t="s">
        <v>31</v>
      </c>
      <c r="C10" s="9">
        <v>44531</v>
      </c>
      <c r="D10" s="11" t="s">
        <v>32</v>
      </c>
      <c r="E10" s="11"/>
      <c r="F10" s="46" t="s">
        <v>69</v>
      </c>
      <c r="G10" s="46" t="s">
        <v>70</v>
      </c>
      <c r="H10" s="32" t="s">
        <v>79</v>
      </c>
      <c r="I10" s="32" t="s">
        <v>61</v>
      </c>
      <c r="J10" s="32" t="s">
        <v>62</v>
      </c>
      <c r="K10" s="5" t="s">
        <v>33</v>
      </c>
      <c r="L10" s="10">
        <v>21840</v>
      </c>
      <c r="M10" s="6">
        <v>22</v>
      </c>
      <c r="N10" s="42">
        <f t="shared" ref="N10:N15" si="3">L10/22*M10</f>
        <v>21840</v>
      </c>
      <c r="O10" s="34"/>
      <c r="P10" s="2">
        <f>VLOOKUP(D10,[1]创联!$D:$E,2,0)</f>
        <v>21840</v>
      </c>
      <c r="Q10" s="2">
        <f t="shared" si="0"/>
        <v>0</v>
      </c>
      <c r="R10" s="2">
        <f t="shared" si="1"/>
        <v>0</v>
      </c>
    </row>
    <row r="11" spans="1:18" ht="15.6" x14ac:dyDescent="0.25">
      <c r="A11" s="6">
        <v>18</v>
      </c>
      <c r="B11" s="26" t="s">
        <v>34</v>
      </c>
      <c r="C11" s="9">
        <v>44547</v>
      </c>
      <c r="D11" s="11" t="s">
        <v>35</v>
      </c>
      <c r="E11" s="11"/>
      <c r="F11" s="16" t="s">
        <v>71</v>
      </c>
      <c r="G11" s="16" t="s">
        <v>72</v>
      </c>
      <c r="H11" s="32" t="s">
        <v>80</v>
      </c>
      <c r="I11" s="32" t="s">
        <v>61</v>
      </c>
      <c r="J11" s="32" t="s">
        <v>62</v>
      </c>
      <c r="K11" s="19" t="s">
        <v>14</v>
      </c>
      <c r="L11" s="10">
        <v>18720</v>
      </c>
      <c r="M11" s="6">
        <v>22</v>
      </c>
      <c r="N11" s="42">
        <f t="shared" si="3"/>
        <v>18720</v>
      </c>
      <c r="O11" s="34"/>
      <c r="P11" s="2">
        <f>VLOOKUP(D11,[1]创联!$D:$E,2,0)</f>
        <v>18720</v>
      </c>
      <c r="Q11" s="2">
        <f t="shared" si="0"/>
        <v>0</v>
      </c>
      <c r="R11" s="2">
        <f t="shared" si="1"/>
        <v>0</v>
      </c>
    </row>
    <row r="12" spans="1:18" ht="15.6" x14ac:dyDescent="0.25">
      <c r="A12" s="6">
        <v>20</v>
      </c>
      <c r="B12" s="26" t="s">
        <v>36</v>
      </c>
      <c r="C12" s="9">
        <v>44562</v>
      </c>
      <c r="D12" s="11" t="s">
        <v>37</v>
      </c>
      <c r="E12" s="11"/>
      <c r="F12" s="16" t="s">
        <v>69</v>
      </c>
      <c r="G12" s="16" t="s">
        <v>70</v>
      </c>
      <c r="H12" s="32" t="s">
        <v>79</v>
      </c>
      <c r="I12" s="32" t="s">
        <v>61</v>
      </c>
      <c r="J12" s="32" t="s">
        <v>62</v>
      </c>
      <c r="K12" s="20" t="s">
        <v>38</v>
      </c>
      <c r="L12" s="10">
        <v>24480</v>
      </c>
      <c r="M12" s="6">
        <v>19</v>
      </c>
      <c r="N12" s="42">
        <f t="shared" si="3"/>
        <v>21141.818181818184</v>
      </c>
      <c r="O12" s="34"/>
      <c r="P12" s="2">
        <f>VLOOKUP(D12,[1]创联!$D:$E,2,0)</f>
        <v>24480</v>
      </c>
      <c r="Q12" s="2">
        <f t="shared" si="0"/>
        <v>0</v>
      </c>
      <c r="R12" s="2">
        <f t="shared" si="1"/>
        <v>0</v>
      </c>
    </row>
    <row r="13" spans="1:18" ht="15.6" x14ac:dyDescent="0.25">
      <c r="A13" s="6">
        <v>22</v>
      </c>
      <c r="B13" s="26" t="s">
        <v>39</v>
      </c>
      <c r="C13" s="9">
        <v>44562</v>
      </c>
      <c r="D13" s="11" t="s">
        <v>40</v>
      </c>
      <c r="E13" s="11"/>
      <c r="F13" s="16" t="s">
        <v>69</v>
      </c>
      <c r="G13" s="16" t="s">
        <v>70</v>
      </c>
      <c r="H13" s="32" t="s">
        <v>65</v>
      </c>
      <c r="I13" s="32" t="s">
        <v>61</v>
      </c>
      <c r="J13" s="32" t="s">
        <v>62</v>
      </c>
      <c r="K13" s="20" t="s">
        <v>38</v>
      </c>
      <c r="L13" s="10">
        <v>20280</v>
      </c>
      <c r="M13" s="6">
        <v>22</v>
      </c>
      <c r="N13" s="42">
        <f t="shared" si="3"/>
        <v>20280</v>
      </c>
      <c r="O13" s="34"/>
      <c r="P13" s="2">
        <f>VLOOKUP(D13,[1]创联!$D:$E,2,0)</f>
        <v>20280</v>
      </c>
      <c r="Q13" s="2">
        <f t="shared" si="0"/>
        <v>0</v>
      </c>
      <c r="R13" s="2">
        <f t="shared" si="1"/>
        <v>0</v>
      </c>
    </row>
    <row r="14" spans="1:18" ht="15.6" x14ac:dyDescent="0.25">
      <c r="A14" s="6">
        <v>26</v>
      </c>
      <c r="B14" s="26" t="s">
        <v>41</v>
      </c>
      <c r="C14" s="9">
        <v>44562</v>
      </c>
      <c r="D14" s="11" t="s">
        <v>42</v>
      </c>
      <c r="E14" s="11"/>
      <c r="F14" s="16" t="s">
        <v>69</v>
      </c>
      <c r="G14" s="16" t="s">
        <v>70</v>
      </c>
      <c r="H14" s="32" t="s">
        <v>63</v>
      </c>
      <c r="I14" s="32" t="s">
        <v>61</v>
      </c>
      <c r="J14" s="32" t="s">
        <v>64</v>
      </c>
      <c r="K14" s="20" t="s">
        <v>43</v>
      </c>
      <c r="L14" s="10">
        <v>21840</v>
      </c>
      <c r="M14" s="6">
        <v>22</v>
      </c>
      <c r="N14" s="42">
        <f t="shared" si="3"/>
        <v>21840</v>
      </c>
      <c r="O14" s="34"/>
      <c r="P14" s="2">
        <f>VLOOKUP(D14,[1]创联!$D:$E,2,0)</f>
        <v>21840</v>
      </c>
      <c r="Q14" s="2">
        <f t="shared" si="0"/>
        <v>0</v>
      </c>
      <c r="R14" s="2">
        <f t="shared" si="1"/>
        <v>0</v>
      </c>
    </row>
    <row r="15" spans="1:18" ht="15.6" x14ac:dyDescent="0.25">
      <c r="A15" s="6">
        <v>30</v>
      </c>
      <c r="B15" s="28" t="s">
        <v>55</v>
      </c>
      <c r="C15" s="28" t="s">
        <v>54</v>
      </c>
      <c r="D15" s="13" t="s">
        <v>53</v>
      </c>
      <c r="E15" s="13"/>
      <c r="F15" s="16" t="s">
        <v>69</v>
      </c>
      <c r="G15" s="16" t="s">
        <v>70</v>
      </c>
      <c r="H15" s="32" t="s">
        <v>79</v>
      </c>
      <c r="I15" s="32" t="s">
        <v>61</v>
      </c>
      <c r="J15" s="32" t="s">
        <v>62</v>
      </c>
      <c r="K15" s="27" t="s">
        <v>14</v>
      </c>
      <c r="L15" s="10">
        <v>20280</v>
      </c>
      <c r="M15" s="29">
        <v>17</v>
      </c>
      <c r="N15" s="42">
        <f t="shared" si="3"/>
        <v>15670.909090909092</v>
      </c>
      <c r="O15" s="34"/>
      <c r="P15" s="2">
        <f>VLOOKUP(D15,[1]创联!$D:$E,2,0)</f>
        <v>20280</v>
      </c>
      <c r="Q15" s="2">
        <f t="shared" si="0"/>
        <v>0</v>
      </c>
      <c r="R15" s="2">
        <f t="shared" si="1"/>
        <v>0</v>
      </c>
    </row>
    <row r="16" spans="1:18" x14ac:dyDescent="0.25">
      <c r="K16" s="24"/>
      <c r="N16" s="43">
        <f>SUM(N3:N15)</f>
        <v>261824.72727272726</v>
      </c>
      <c r="O16" s="38"/>
      <c r="P16" s="2"/>
      <c r="Q16" s="2"/>
      <c r="R16" s="2"/>
    </row>
    <row r="17" spans="1:18" x14ac:dyDescent="0.25">
      <c r="K17" s="24"/>
      <c r="P17" s="2"/>
      <c r="Q17" s="2"/>
      <c r="R17" s="2"/>
    </row>
    <row r="18" spans="1:18" x14ac:dyDescent="0.25">
      <c r="K18" s="24"/>
      <c r="P18" s="2"/>
      <c r="Q18" s="2"/>
      <c r="R18" s="2"/>
    </row>
    <row r="19" spans="1:18" ht="31.95" customHeight="1" x14ac:dyDescent="0.25">
      <c r="A19" s="50" t="s">
        <v>57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36"/>
      <c r="P19" s="2"/>
      <c r="Q19" s="2"/>
      <c r="R19" s="2"/>
    </row>
    <row r="20" spans="1:18" s="1" customFormat="1" ht="29.85" customHeight="1" x14ac:dyDescent="0.25">
      <c r="A20" s="3" t="s">
        <v>0</v>
      </c>
      <c r="B20" s="3" t="s">
        <v>1</v>
      </c>
      <c r="C20" s="3" t="s">
        <v>2</v>
      </c>
      <c r="D20" s="4" t="s">
        <v>3</v>
      </c>
      <c r="E20" s="3" t="s">
        <v>67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17" t="s">
        <v>10</v>
      </c>
      <c r="M20" s="18" t="s">
        <v>11</v>
      </c>
      <c r="N20" s="40" t="s">
        <v>12</v>
      </c>
      <c r="O20" s="35"/>
      <c r="P20" s="2"/>
      <c r="Q20" s="2"/>
      <c r="R20" s="2"/>
    </row>
    <row r="21" spans="1:18" s="2" customFormat="1" ht="15.6" x14ac:dyDescent="0.25">
      <c r="A21" s="6">
        <v>2</v>
      </c>
      <c r="B21" s="8" t="s">
        <v>13</v>
      </c>
      <c r="C21" s="9">
        <v>44465</v>
      </c>
      <c r="D21" s="7" t="s">
        <v>59</v>
      </c>
      <c r="E21" s="7"/>
      <c r="F21" s="16" t="s">
        <v>73</v>
      </c>
      <c r="G21" s="16" t="s">
        <v>74</v>
      </c>
      <c r="H21" s="32" t="s">
        <v>81</v>
      </c>
      <c r="I21" s="32" t="s">
        <v>61</v>
      </c>
      <c r="J21" s="32" t="s">
        <v>62</v>
      </c>
      <c r="K21" s="10" t="s">
        <v>14</v>
      </c>
      <c r="L21" s="30">
        <v>17160</v>
      </c>
      <c r="M21" s="6">
        <v>19</v>
      </c>
      <c r="N21" s="41">
        <f t="shared" ref="N21:N32" si="4">L21/19*M21</f>
        <v>17160</v>
      </c>
      <c r="O21" s="37"/>
      <c r="P21" s="2">
        <f>VLOOKUP(D21,[1]创联!$D:$E,2,0)</f>
        <v>17160</v>
      </c>
      <c r="Q21" s="2">
        <f t="shared" ref="Q21:Q33" si="5">L21-P21</f>
        <v>0</v>
      </c>
      <c r="R21" s="2">
        <f t="shared" ref="R21:R33" si="6">P21/19*M21-N21</f>
        <v>0</v>
      </c>
    </row>
    <row r="22" spans="1:18" ht="15.6" x14ac:dyDescent="0.25">
      <c r="A22" s="6">
        <v>5</v>
      </c>
      <c r="B22" s="25" t="s">
        <v>16</v>
      </c>
      <c r="C22" s="9">
        <v>44478</v>
      </c>
      <c r="D22" s="7" t="s">
        <v>17</v>
      </c>
      <c r="E22" s="7"/>
      <c r="F22" s="32" t="s">
        <v>73</v>
      </c>
      <c r="G22" s="32" t="s">
        <v>74</v>
      </c>
      <c r="H22" s="32" t="s">
        <v>81</v>
      </c>
      <c r="I22" s="32" t="s">
        <v>61</v>
      </c>
      <c r="J22" s="32" t="s">
        <v>62</v>
      </c>
      <c r="K22" s="10" t="s">
        <v>18</v>
      </c>
      <c r="L22" s="30">
        <v>23040</v>
      </c>
      <c r="M22" s="6">
        <v>19</v>
      </c>
      <c r="N22" s="41">
        <f t="shared" si="4"/>
        <v>23040</v>
      </c>
      <c r="O22" s="37"/>
      <c r="P22" s="2">
        <f>VLOOKUP(D22,[1]创联!$D:$E,2,0)</f>
        <v>23040</v>
      </c>
      <c r="Q22" s="2">
        <f t="shared" si="5"/>
        <v>0</v>
      </c>
      <c r="R22" s="2">
        <f t="shared" si="6"/>
        <v>0</v>
      </c>
    </row>
    <row r="23" spans="1:18" ht="15.6" x14ac:dyDescent="0.25">
      <c r="A23" s="6">
        <v>6</v>
      </c>
      <c r="B23" s="25" t="s">
        <v>19</v>
      </c>
      <c r="C23" s="9">
        <v>44481</v>
      </c>
      <c r="D23" s="7" t="s">
        <v>20</v>
      </c>
      <c r="E23" s="7"/>
      <c r="F23" s="32" t="s">
        <v>73</v>
      </c>
      <c r="G23" s="32" t="s">
        <v>74</v>
      </c>
      <c r="H23" s="32" t="s">
        <v>81</v>
      </c>
      <c r="I23" s="32" t="s">
        <v>61</v>
      </c>
      <c r="J23" s="32" t="s">
        <v>62</v>
      </c>
      <c r="K23" s="10" t="s">
        <v>21</v>
      </c>
      <c r="L23" s="30">
        <v>18720</v>
      </c>
      <c r="M23" s="6">
        <v>19</v>
      </c>
      <c r="N23" s="41">
        <f t="shared" si="4"/>
        <v>18720</v>
      </c>
      <c r="O23" s="37"/>
      <c r="P23" s="2">
        <f>VLOOKUP(D23,[1]创联!$D:$E,2,0)</f>
        <v>18720</v>
      </c>
      <c r="Q23" s="2">
        <f t="shared" si="5"/>
        <v>0</v>
      </c>
      <c r="R23" s="2">
        <f t="shared" si="6"/>
        <v>0</v>
      </c>
    </row>
    <row r="24" spans="1:18" ht="15.6" x14ac:dyDescent="0.25">
      <c r="A24" s="6">
        <v>8</v>
      </c>
      <c r="B24" s="26" t="s">
        <v>22</v>
      </c>
      <c r="C24" s="9">
        <v>44504</v>
      </c>
      <c r="D24" s="33" t="s">
        <v>66</v>
      </c>
      <c r="E24" s="33"/>
      <c r="F24" s="32" t="s">
        <v>73</v>
      </c>
      <c r="G24" s="32" t="s">
        <v>74</v>
      </c>
      <c r="H24" s="32" t="s">
        <v>81</v>
      </c>
      <c r="I24" s="32" t="s">
        <v>61</v>
      </c>
      <c r="J24" s="32" t="s">
        <v>62</v>
      </c>
      <c r="K24" s="5" t="s">
        <v>14</v>
      </c>
      <c r="L24" s="30">
        <v>15600</v>
      </c>
      <c r="M24" s="6">
        <v>19</v>
      </c>
      <c r="N24" s="41">
        <f t="shared" si="4"/>
        <v>15600</v>
      </c>
      <c r="O24" s="37"/>
      <c r="P24" s="2">
        <f>VLOOKUP(D24,[1]创联!$D:$E,2,0)</f>
        <v>15600</v>
      </c>
      <c r="Q24" s="2">
        <f t="shared" si="5"/>
        <v>0</v>
      </c>
      <c r="R24" s="2">
        <f t="shared" si="6"/>
        <v>0</v>
      </c>
    </row>
    <row r="25" spans="1:18" ht="15.6" x14ac:dyDescent="0.25">
      <c r="A25" s="6">
        <v>10</v>
      </c>
      <c r="B25" s="26" t="s">
        <v>23</v>
      </c>
      <c r="C25" s="9">
        <v>44517</v>
      </c>
      <c r="D25" s="11" t="s">
        <v>24</v>
      </c>
      <c r="E25" s="11"/>
      <c r="F25" s="32" t="s">
        <v>73</v>
      </c>
      <c r="G25" s="32" t="s">
        <v>74</v>
      </c>
      <c r="H25" s="32" t="s">
        <v>81</v>
      </c>
      <c r="I25" s="32" t="s">
        <v>61</v>
      </c>
      <c r="J25" s="32" t="s">
        <v>62</v>
      </c>
      <c r="K25" s="5" t="s">
        <v>25</v>
      </c>
      <c r="L25" s="30">
        <v>22620</v>
      </c>
      <c r="M25" s="6">
        <v>19</v>
      </c>
      <c r="N25" s="41">
        <f t="shared" si="4"/>
        <v>22620</v>
      </c>
      <c r="O25" s="37"/>
      <c r="P25" s="2">
        <f>VLOOKUP(D25,[1]创联!$D:$E,2,0)</f>
        <v>22620</v>
      </c>
      <c r="Q25" s="2">
        <f t="shared" si="5"/>
        <v>0</v>
      </c>
      <c r="R25" s="2">
        <f t="shared" si="6"/>
        <v>0</v>
      </c>
    </row>
    <row r="26" spans="1:18" ht="15.6" x14ac:dyDescent="0.25">
      <c r="A26" s="6">
        <v>11</v>
      </c>
      <c r="B26" s="26" t="s">
        <v>26</v>
      </c>
      <c r="C26" s="9">
        <v>44519</v>
      </c>
      <c r="D26" s="11" t="s">
        <v>27</v>
      </c>
      <c r="E26" s="11"/>
      <c r="F26" s="32" t="s">
        <v>73</v>
      </c>
      <c r="G26" s="32" t="s">
        <v>74</v>
      </c>
      <c r="H26" s="32" t="s">
        <v>81</v>
      </c>
      <c r="I26" s="32" t="s">
        <v>61</v>
      </c>
      <c r="J26" s="32" t="s">
        <v>62</v>
      </c>
      <c r="K26" s="5" t="s">
        <v>15</v>
      </c>
      <c r="L26" s="30">
        <v>23040</v>
      </c>
      <c r="M26" s="6">
        <v>19</v>
      </c>
      <c r="N26" s="41">
        <f t="shared" si="4"/>
        <v>23040</v>
      </c>
      <c r="O26" s="37"/>
      <c r="P26" s="2">
        <f>VLOOKUP(D26,[1]创联!$D:$E,2,0)</f>
        <v>23040</v>
      </c>
      <c r="Q26" s="2">
        <f t="shared" si="5"/>
        <v>0</v>
      </c>
      <c r="R26" s="2">
        <f t="shared" si="6"/>
        <v>0</v>
      </c>
    </row>
    <row r="27" spans="1:18" ht="15.6" x14ac:dyDescent="0.25">
      <c r="A27" s="6">
        <v>13</v>
      </c>
      <c r="B27" s="26" t="s">
        <v>29</v>
      </c>
      <c r="C27" s="9">
        <v>44525</v>
      </c>
      <c r="D27" s="11" t="s">
        <v>30</v>
      </c>
      <c r="E27" s="11"/>
      <c r="F27" s="32" t="s">
        <v>73</v>
      </c>
      <c r="G27" s="32" t="s">
        <v>74</v>
      </c>
      <c r="H27" s="32" t="s">
        <v>81</v>
      </c>
      <c r="I27" s="32" t="s">
        <v>61</v>
      </c>
      <c r="J27" s="32" t="s">
        <v>62</v>
      </c>
      <c r="K27" s="5" t="s">
        <v>28</v>
      </c>
      <c r="L27" s="30">
        <v>22152</v>
      </c>
      <c r="M27" s="6">
        <v>18</v>
      </c>
      <c r="N27" s="41">
        <f t="shared" si="4"/>
        <v>20986.105263157893</v>
      </c>
      <c r="O27" s="37"/>
      <c r="P27" s="2">
        <f>VLOOKUP(D27,[1]创联!$D:$E,2,0)</f>
        <v>22152</v>
      </c>
      <c r="Q27" s="2">
        <f t="shared" si="5"/>
        <v>0</v>
      </c>
      <c r="R27" s="2">
        <f t="shared" si="6"/>
        <v>0</v>
      </c>
    </row>
    <row r="28" spans="1:18" ht="15.6" x14ac:dyDescent="0.25">
      <c r="A28" s="6">
        <v>14</v>
      </c>
      <c r="B28" s="26" t="s">
        <v>31</v>
      </c>
      <c r="C28" s="9">
        <v>44531</v>
      </c>
      <c r="D28" s="11" t="s">
        <v>32</v>
      </c>
      <c r="E28" s="11"/>
      <c r="F28" s="32" t="s">
        <v>73</v>
      </c>
      <c r="G28" s="32" t="s">
        <v>74</v>
      </c>
      <c r="H28" s="32" t="s">
        <v>81</v>
      </c>
      <c r="I28" s="32" t="s">
        <v>61</v>
      </c>
      <c r="J28" s="32" t="s">
        <v>62</v>
      </c>
      <c r="K28" s="5" t="s">
        <v>33</v>
      </c>
      <c r="L28" s="30">
        <v>21840</v>
      </c>
      <c r="M28" s="6">
        <v>19</v>
      </c>
      <c r="N28" s="41">
        <f t="shared" si="4"/>
        <v>21840</v>
      </c>
      <c r="O28" s="37"/>
      <c r="P28" s="2">
        <f>VLOOKUP(D28,[1]创联!$D:$E,2,0)</f>
        <v>21840</v>
      </c>
      <c r="Q28" s="2">
        <f t="shared" si="5"/>
        <v>0</v>
      </c>
      <c r="R28" s="2">
        <f t="shared" si="6"/>
        <v>0</v>
      </c>
    </row>
    <row r="29" spans="1:18" ht="15.6" x14ac:dyDescent="0.25">
      <c r="A29" s="6">
        <v>18</v>
      </c>
      <c r="B29" s="26" t="s">
        <v>34</v>
      </c>
      <c r="C29" s="9">
        <v>44547</v>
      </c>
      <c r="D29" s="11" t="s">
        <v>35</v>
      </c>
      <c r="E29" s="11"/>
      <c r="F29" s="32" t="s">
        <v>73</v>
      </c>
      <c r="G29" s="32" t="s">
        <v>74</v>
      </c>
      <c r="H29" s="32" t="s">
        <v>81</v>
      </c>
      <c r="I29" s="32" t="s">
        <v>61</v>
      </c>
      <c r="J29" s="32" t="s">
        <v>62</v>
      </c>
      <c r="K29" s="19" t="s">
        <v>14</v>
      </c>
      <c r="L29" s="10">
        <v>18720</v>
      </c>
      <c r="M29" s="6">
        <v>19</v>
      </c>
      <c r="N29" s="41">
        <f t="shared" si="4"/>
        <v>18720</v>
      </c>
      <c r="O29" s="37"/>
      <c r="P29" s="2">
        <f>VLOOKUP(D29,[1]创联!$D:$E,2,0)</f>
        <v>18720</v>
      </c>
      <c r="Q29" s="2">
        <f t="shared" si="5"/>
        <v>0</v>
      </c>
      <c r="R29" s="2">
        <f t="shared" si="6"/>
        <v>0</v>
      </c>
    </row>
    <row r="30" spans="1:18" ht="15.6" x14ac:dyDescent="0.25">
      <c r="A30" s="6">
        <v>20</v>
      </c>
      <c r="B30" s="26" t="s">
        <v>36</v>
      </c>
      <c r="C30" s="9">
        <v>44562</v>
      </c>
      <c r="D30" s="11" t="s">
        <v>37</v>
      </c>
      <c r="E30" s="11"/>
      <c r="F30" s="16" t="s">
        <v>73</v>
      </c>
      <c r="G30" s="16" t="s">
        <v>74</v>
      </c>
      <c r="H30" s="32" t="s">
        <v>81</v>
      </c>
      <c r="I30" s="32" t="s">
        <v>61</v>
      </c>
      <c r="J30" s="32" t="s">
        <v>62</v>
      </c>
      <c r="K30" s="20" t="s">
        <v>38</v>
      </c>
      <c r="L30" s="10">
        <v>24480</v>
      </c>
      <c r="M30" s="6">
        <v>19</v>
      </c>
      <c r="N30" s="41">
        <f t="shared" si="4"/>
        <v>24480</v>
      </c>
      <c r="O30" s="37"/>
      <c r="P30" s="2">
        <f>VLOOKUP(D30,[1]创联!$D:$E,2,0)</f>
        <v>24480</v>
      </c>
      <c r="Q30" s="2">
        <f t="shared" si="5"/>
        <v>0</v>
      </c>
      <c r="R30" s="2">
        <f t="shared" si="6"/>
        <v>0</v>
      </c>
    </row>
    <row r="31" spans="1:18" ht="15.6" x14ac:dyDescent="0.25">
      <c r="A31" s="6">
        <v>22</v>
      </c>
      <c r="B31" s="26" t="s">
        <v>39</v>
      </c>
      <c r="C31" s="9">
        <v>44562</v>
      </c>
      <c r="D31" s="11" t="s">
        <v>40</v>
      </c>
      <c r="E31" s="11"/>
      <c r="F31" s="16" t="s">
        <v>73</v>
      </c>
      <c r="G31" s="16" t="s">
        <v>74</v>
      </c>
      <c r="H31" s="32" t="s">
        <v>81</v>
      </c>
      <c r="I31" s="32" t="s">
        <v>61</v>
      </c>
      <c r="J31" s="32" t="s">
        <v>62</v>
      </c>
      <c r="K31" s="20" t="s">
        <v>38</v>
      </c>
      <c r="L31" s="10">
        <v>20280</v>
      </c>
      <c r="M31" s="6">
        <v>19</v>
      </c>
      <c r="N31" s="41">
        <f t="shared" si="4"/>
        <v>20280</v>
      </c>
      <c r="O31" s="37"/>
      <c r="P31" s="2">
        <f>VLOOKUP(D31,[1]创联!$D:$E,2,0)</f>
        <v>20280</v>
      </c>
      <c r="Q31" s="2">
        <f t="shared" si="5"/>
        <v>0</v>
      </c>
      <c r="R31" s="2">
        <f t="shared" si="6"/>
        <v>0</v>
      </c>
    </row>
    <row r="32" spans="1:18" ht="15.6" x14ac:dyDescent="0.25">
      <c r="A32" s="6">
        <v>26</v>
      </c>
      <c r="B32" s="26" t="s">
        <v>41</v>
      </c>
      <c r="C32" s="9">
        <v>44562</v>
      </c>
      <c r="D32" s="11" t="s">
        <v>42</v>
      </c>
      <c r="E32" s="11"/>
      <c r="F32" s="16" t="s">
        <v>73</v>
      </c>
      <c r="G32" s="16" t="s">
        <v>74</v>
      </c>
      <c r="H32" s="32" t="s">
        <v>81</v>
      </c>
      <c r="I32" s="32" t="s">
        <v>61</v>
      </c>
      <c r="J32" s="32" t="s">
        <v>62</v>
      </c>
      <c r="K32" s="20" t="s">
        <v>43</v>
      </c>
      <c r="L32" s="10">
        <v>21840</v>
      </c>
      <c r="M32" s="6">
        <v>19</v>
      </c>
      <c r="N32" s="41">
        <f t="shared" si="4"/>
        <v>21840</v>
      </c>
      <c r="O32" s="37"/>
      <c r="P32" s="2">
        <f>VLOOKUP(D32,[1]创联!$D:$E,2,0)</f>
        <v>21840</v>
      </c>
      <c r="Q32" s="2">
        <f t="shared" si="5"/>
        <v>0</v>
      </c>
      <c r="R32" s="2">
        <f t="shared" si="6"/>
        <v>0</v>
      </c>
    </row>
    <row r="33" spans="1:18" ht="15.6" x14ac:dyDescent="0.25">
      <c r="A33" s="6">
        <v>31</v>
      </c>
      <c r="B33" s="26" t="s">
        <v>44</v>
      </c>
      <c r="C33" s="9">
        <v>44620</v>
      </c>
      <c r="D33" s="11" t="s">
        <v>45</v>
      </c>
      <c r="E33" s="11"/>
      <c r="F33" s="16" t="s">
        <v>73</v>
      </c>
      <c r="G33" s="16" t="s">
        <v>74</v>
      </c>
      <c r="H33" s="32" t="s">
        <v>81</v>
      </c>
      <c r="I33" s="32" t="s">
        <v>61</v>
      </c>
      <c r="J33" s="32" t="s">
        <v>62</v>
      </c>
      <c r="K33" s="20" t="s">
        <v>21</v>
      </c>
      <c r="L33" s="10">
        <v>24480</v>
      </c>
      <c r="M33" s="6">
        <v>1</v>
      </c>
      <c r="N33" s="41">
        <f>L33/19*M33</f>
        <v>1288.421052631579</v>
      </c>
      <c r="O33" s="37"/>
      <c r="P33" s="2">
        <f>VLOOKUP(D33,[1]创联!$D:$E,2,0)</f>
        <v>24480</v>
      </c>
      <c r="Q33" s="2">
        <f t="shared" si="5"/>
        <v>0</v>
      </c>
      <c r="R33" s="2">
        <f t="shared" si="6"/>
        <v>0</v>
      </c>
    </row>
    <row r="34" spans="1:18" x14ac:dyDescent="0.25">
      <c r="N34" s="43">
        <f>SUM(N21:N33)</f>
        <v>249614.52631578947</v>
      </c>
      <c r="O34" s="38"/>
      <c r="P34" s="2"/>
      <c r="Q34" s="2"/>
      <c r="R34" s="2"/>
    </row>
    <row r="35" spans="1:18" x14ac:dyDescent="0.25">
      <c r="P35" s="2"/>
      <c r="Q35" s="2"/>
      <c r="R35" s="2"/>
    </row>
    <row r="36" spans="1:18" x14ac:dyDescent="0.25">
      <c r="P36" s="2"/>
      <c r="Q36" s="2"/>
      <c r="R36" s="2"/>
    </row>
    <row r="37" spans="1:18" x14ac:dyDescent="0.25">
      <c r="P37" s="2"/>
      <c r="Q37" s="2"/>
      <c r="R37" s="2"/>
    </row>
    <row r="38" spans="1:18" x14ac:dyDescent="0.25">
      <c r="P38" s="2"/>
      <c r="Q38" s="2"/>
      <c r="R38" s="2"/>
    </row>
    <row r="39" spans="1:18" s="1" customFormat="1" ht="29.85" customHeight="1" x14ac:dyDescent="0.25">
      <c r="A39" s="50" t="s">
        <v>58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36"/>
      <c r="P39" s="2"/>
      <c r="Q39" s="2"/>
      <c r="R39" s="2"/>
    </row>
    <row r="40" spans="1:18" s="31" customFormat="1" ht="24" customHeight="1" x14ac:dyDescent="0.25">
      <c r="A40" s="3" t="s">
        <v>0</v>
      </c>
      <c r="B40" s="3" t="s">
        <v>1</v>
      </c>
      <c r="C40" s="3" t="s">
        <v>2</v>
      </c>
      <c r="D40" s="4" t="s">
        <v>3</v>
      </c>
      <c r="E40" s="3" t="s">
        <v>67</v>
      </c>
      <c r="F40" s="3" t="s">
        <v>4</v>
      </c>
      <c r="G40" s="3" t="s">
        <v>5</v>
      </c>
      <c r="H40" s="3" t="s">
        <v>6</v>
      </c>
      <c r="I40" s="3" t="s">
        <v>7</v>
      </c>
      <c r="J40" s="3" t="s">
        <v>8</v>
      </c>
      <c r="K40" s="3" t="s">
        <v>9</v>
      </c>
      <c r="L40" s="17" t="s">
        <v>10</v>
      </c>
      <c r="M40" s="18" t="s">
        <v>11</v>
      </c>
      <c r="N40" s="40" t="s">
        <v>12</v>
      </c>
      <c r="O40" s="35"/>
      <c r="P40" s="2"/>
      <c r="Q40" s="2"/>
      <c r="R40" s="2"/>
    </row>
    <row r="41" spans="1:18" ht="15.6" x14ac:dyDescent="0.25">
      <c r="A41" s="6">
        <v>2</v>
      </c>
      <c r="B41" s="8" t="s">
        <v>13</v>
      </c>
      <c r="C41" s="9">
        <v>44465</v>
      </c>
      <c r="D41" s="7" t="s">
        <v>60</v>
      </c>
      <c r="E41" s="7"/>
      <c r="F41" s="32" t="s">
        <v>73</v>
      </c>
      <c r="G41" s="32" t="s">
        <v>74</v>
      </c>
      <c r="H41" s="32" t="s">
        <v>81</v>
      </c>
      <c r="I41" s="32" t="s">
        <v>61</v>
      </c>
      <c r="J41" s="32" t="s">
        <v>62</v>
      </c>
      <c r="K41" s="10" t="s">
        <v>14</v>
      </c>
      <c r="L41" s="30">
        <v>17160</v>
      </c>
      <c r="M41" s="6">
        <v>23</v>
      </c>
      <c r="N41" s="41">
        <f t="shared" ref="N41:N56" si="7">L41/23*M41</f>
        <v>17160</v>
      </c>
      <c r="O41" s="37"/>
      <c r="P41" s="2">
        <f>VLOOKUP(D41,[1]创联!$D:$E,2,0)</f>
        <v>17160</v>
      </c>
      <c r="Q41" s="2">
        <f t="shared" ref="Q41:Q56" si="8">L41-P41</f>
        <v>0</v>
      </c>
      <c r="R41" s="2">
        <f t="shared" ref="R41:R56" si="9">P41/23*M41-N41</f>
        <v>0</v>
      </c>
    </row>
    <row r="42" spans="1:18" ht="15.6" x14ac:dyDescent="0.25">
      <c r="A42" s="6">
        <v>5</v>
      </c>
      <c r="B42" s="25" t="s">
        <v>16</v>
      </c>
      <c r="C42" s="9">
        <v>44478</v>
      </c>
      <c r="D42" s="7" t="s">
        <v>17</v>
      </c>
      <c r="E42" s="7"/>
      <c r="F42" s="47" t="s">
        <v>73</v>
      </c>
      <c r="G42" s="47" t="s">
        <v>74</v>
      </c>
      <c r="H42" s="32" t="s">
        <v>81</v>
      </c>
      <c r="I42" s="32" t="s">
        <v>61</v>
      </c>
      <c r="J42" s="32" t="s">
        <v>62</v>
      </c>
      <c r="K42" s="10" t="s">
        <v>18</v>
      </c>
      <c r="L42" s="30">
        <v>23040</v>
      </c>
      <c r="M42" s="6">
        <v>23</v>
      </c>
      <c r="N42" s="41">
        <f t="shared" si="7"/>
        <v>23040</v>
      </c>
      <c r="O42" s="37"/>
      <c r="P42" s="2">
        <f>VLOOKUP(D42,[1]创联!$D:$E,2,0)</f>
        <v>23040</v>
      </c>
      <c r="Q42" s="2">
        <f t="shared" si="8"/>
        <v>0</v>
      </c>
      <c r="R42" s="2">
        <f t="shared" si="9"/>
        <v>0</v>
      </c>
    </row>
    <row r="43" spans="1:18" ht="15.6" x14ac:dyDescent="0.25">
      <c r="A43" s="6">
        <v>6</v>
      </c>
      <c r="B43" s="25" t="s">
        <v>19</v>
      </c>
      <c r="C43" s="9">
        <v>44481</v>
      </c>
      <c r="D43" s="7" t="s">
        <v>20</v>
      </c>
      <c r="E43" s="7"/>
      <c r="F43" s="47" t="s">
        <v>73</v>
      </c>
      <c r="G43" s="47" t="s">
        <v>74</v>
      </c>
      <c r="H43" s="32" t="s">
        <v>81</v>
      </c>
      <c r="I43" s="32" t="s">
        <v>61</v>
      </c>
      <c r="J43" s="32" t="s">
        <v>62</v>
      </c>
      <c r="K43" s="10" t="s">
        <v>21</v>
      </c>
      <c r="L43" s="30">
        <v>18720</v>
      </c>
      <c r="M43" s="6">
        <v>23</v>
      </c>
      <c r="N43" s="41">
        <f t="shared" si="7"/>
        <v>18720</v>
      </c>
      <c r="O43" s="37"/>
      <c r="P43" s="2">
        <f>VLOOKUP(D43,[1]创联!$D:$E,2,0)</f>
        <v>18720</v>
      </c>
      <c r="Q43" s="2">
        <f t="shared" si="8"/>
        <v>0</v>
      </c>
      <c r="R43" s="2">
        <f t="shared" si="9"/>
        <v>0</v>
      </c>
    </row>
    <row r="44" spans="1:18" ht="15.6" x14ac:dyDescent="0.25">
      <c r="A44" s="6">
        <v>8</v>
      </c>
      <c r="B44" s="26" t="s">
        <v>22</v>
      </c>
      <c r="C44" s="9">
        <v>44504</v>
      </c>
      <c r="D44" s="33" t="s">
        <v>66</v>
      </c>
      <c r="E44" s="33"/>
      <c r="F44" s="47" t="s">
        <v>73</v>
      </c>
      <c r="G44" s="47" t="s">
        <v>74</v>
      </c>
      <c r="H44" s="32" t="s">
        <v>81</v>
      </c>
      <c r="I44" s="32" t="s">
        <v>61</v>
      </c>
      <c r="J44" s="32" t="s">
        <v>62</v>
      </c>
      <c r="K44" s="5" t="s">
        <v>14</v>
      </c>
      <c r="L44" s="30">
        <v>15600</v>
      </c>
      <c r="M44" s="6">
        <v>23</v>
      </c>
      <c r="N44" s="41">
        <f t="shared" si="7"/>
        <v>15600</v>
      </c>
      <c r="O44" s="37"/>
      <c r="P44" s="2">
        <f>VLOOKUP(D44,[1]创联!$D:$E,2,0)</f>
        <v>15600</v>
      </c>
      <c r="Q44" s="2">
        <f t="shared" si="8"/>
        <v>0</v>
      </c>
      <c r="R44" s="2">
        <f t="shared" si="9"/>
        <v>0</v>
      </c>
    </row>
    <row r="45" spans="1:18" ht="15.6" x14ac:dyDescent="0.25">
      <c r="A45" s="6">
        <v>10</v>
      </c>
      <c r="B45" s="26" t="s">
        <v>23</v>
      </c>
      <c r="C45" s="9">
        <v>44517</v>
      </c>
      <c r="D45" s="11" t="s">
        <v>24</v>
      </c>
      <c r="E45" s="11"/>
      <c r="F45" s="47" t="s">
        <v>73</v>
      </c>
      <c r="G45" s="47" t="s">
        <v>74</v>
      </c>
      <c r="H45" s="32" t="s">
        <v>81</v>
      </c>
      <c r="I45" s="32" t="s">
        <v>61</v>
      </c>
      <c r="J45" s="32" t="s">
        <v>62</v>
      </c>
      <c r="K45" s="5" t="s">
        <v>25</v>
      </c>
      <c r="L45" s="30">
        <v>22620</v>
      </c>
      <c r="M45" s="6">
        <v>23</v>
      </c>
      <c r="N45" s="41">
        <f t="shared" si="7"/>
        <v>22620</v>
      </c>
      <c r="O45" s="37"/>
      <c r="P45" s="2">
        <f>VLOOKUP(D45,[1]创联!$D:$E,2,0)</f>
        <v>22620</v>
      </c>
      <c r="Q45" s="2">
        <f t="shared" si="8"/>
        <v>0</v>
      </c>
      <c r="R45" s="2">
        <f t="shared" si="9"/>
        <v>0</v>
      </c>
    </row>
    <row r="46" spans="1:18" ht="15.6" x14ac:dyDescent="0.25">
      <c r="A46" s="6">
        <v>11</v>
      </c>
      <c r="B46" s="26" t="s">
        <v>26</v>
      </c>
      <c r="C46" s="9">
        <v>44519</v>
      </c>
      <c r="D46" s="11" t="s">
        <v>27</v>
      </c>
      <c r="E46" s="11"/>
      <c r="F46" s="47" t="s">
        <v>73</v>
      </c>
      <c r="G46" s="47" t="s">
        <v>74</v>
      </c>
      <c r="H46" s="32" t="s">
        <v>81</v>
      </c>
      <c r="I46" s="32" t="s">
        <v>61</v>
      </c>
      <c r="J46" s="32" t="s">
        <v>62</v>
      </c>
      <c r="K46" s="5" t="s">
        <v>15</v>
      </c>
      <c r="L46" s="30">
        <v>23040</v>
      </c>
      <c r="M46" s="6">
        <v>23</v>
      </c>
      <c r="N46" s="41">
        <f t="shared" si="7"/>
        <v>23040</v>
      </c>
      <c r="O46" s="37"/>
      <c r="P46" s="2">
        <f>VLOOKUP(D46,[1]创联!$D:$E,2,0)</f>
        <v>23040</v>
      </c>
      <c r="Q46" s="2">
        <f t="shared" si="8"/>
        <v>0</v>
      </c>
      <c r="R46" s="2">
        <f t="shared" si="9"/>
        <v>0</v>
      </c>
    </row>
    <row r="47" spans="1:18" ht="15.6" x14ac:dyDescent="0.25">
      <c r="A47" s="6">
        <v>13</v>
      </c>
      <c r="B47" s="26" t="s">
        <v>29</v>
      </c>
      <c r="C47" s="9">
        <v>44525</v>
      </c>
      <c r="D47" s="11" t="s">
        <v>30</v>
      </c>
      <c r="E47" s="11"/>
      <c r="F47" s="47" t="s">
        <v>73</v>
      </c>
      <c r="G47" s="47" t="s">
        <v>74</v>
      </c>
      <c r="H47" s="32" t="s">
        <v>81</v>
      </c>
      <c r="I47" s="32" t="s">
        <v>61</v>
      </c>
      <c r="J47" s="32" t="s">
        <v>62</v>
      </c>
      <c r="K47" s="5" t="s">
        <v>28</v>
      </c>
      <c r="L47" s="30">
        <v>22152</v>
      </c>
      <c r="M47" s="6">
        <v>23</v>
      </c>
      <c r="N47" s="41">
        <f t="shared" si="7"/>
        <v>22152</v>
      </c>
      <c r="O47" s="37"/>
      <c r="P47" s="2">
        <f>VLOOKUP(D47,[1]创联!$D:$E,2,0)</f>
        <v>22152</v>
      </c>
      <c r="Q47" s="2">
        <f t="shared" si="8"/>
        <v>0</v>
      </c>
      <c r="R47" s="2">
        <f t="shared" si="9"/>
        <v>0</v>
      </c>
    </row>
    <row r="48" spans="1:18" ht="15.6" x14ac:dyDescent="0.25">
      <c r="A48" s="6">
        <v>14</v>
      </c>
      <c r="B48" s="26" t="s">
        <v>31</v>
      </c>
      <c r="C48" s="9">
        <v>44531</v>
      </c>
      <c r="D48" s="11" t="s">
        <v>32</v>
      </c>
      <c r="E48" s="11"/>
      <c r="F48" s="47" t="s">
        <v>73</v>
      </c>
      <c r="G48" s="47" t="s">
        <v>74</v>
      </c>
      <c r="H48" s="32" t="s">
        <v>81</v>
      </c>
      <c r="I48" s="32" t="s">
        <v>61</v>
      </c>
      <c r="J48" s="32" t="s">
        <v>62</v>
      </c>
      <c r="K48" s="5" t="s">
        <v>33</v>
      </c>
      <c r="L48" s="30">
        <v>21840</v>
      </c>
      <c r="M48" s="6">
        <v>23</v>
      </c>
      <c r="N48" s="41">
        <f t="shared" si="7"/>
        <v>21840</v>
      </c>
      <c r="O48" s="37"/>
      <c r="P48" s="2">
        <f>VLOOKUP(D48,[1]创联!$D:$E,2,0)</f>
        <v>21840</v>
      </c>
      <c r="Q48" s="2">
        <f t="shared" si="8"/>
        <v>0</v>
      </c>
      <c r="R48" s="2">
        <f t="shared" si="9"/>
        <v>0</v>
      </c>
    </row>
    <row r="49" spans="1:18" ht="15.6" x14ac:dyDescent="0.25">
      <c r="A49" s="6">
        <v>18</v>
      </c>
      <c r="B49" s="26" t="s">
        <v>34</v>
      </c>
      <c r="C49" s="9">
        <v>44547</v>
      </c>
      <c r="D49" s="11" t="s">
        <v>35</v>
      </c>
      <c r="E49" s="11"/>
      <c r="F49" s="32" t="s">
        <v>73</v>
      </c>
      <c r="G49" s="32" t="s">
        <v>74</v>
      </c>
      <c r="H49" s="32" t="s">
        <v>81</v>
      </c>
      <c r="I49" s="32" t="s">
        <v>61</v>
      </c>
      <c r="J49" s="32" t="s">
        <v>62</v>
      </c>
      <c r="K49" s="19" t="s">
        <v>14</v>
      </c>
      <c r="L49" s="10">
        <v>18720</v>
      </c>
      <c r="M49" s="6">
        <v>23</v>
      </c>
      <c r="N49" s="41">
        <f t="shared" si="7"/>
        <v>18720</v>
      </c>
      <c r="O49" s="37"/>
      <c r="P49" s="2">
        <f>VLOOKUP(D49,[1]创联!$D:$E,2,0)</f>
        <v>18720</v>
      </c>
      <c r="Q49" s="2">
        <f t="shared" si="8"/>
        <v>0</v>
      </c>
      <c r="R49" s="2">
        <f t="shared" si="9"/>
        <v>0</v>
      </c>
    </row>
    <row r="50" spans="1:18" ht="15.6" x14ac:dyDescent="0.25">
      <c r="A50" s="6">
        <v>20</v>
      </c>
      <c r="B50" s="26" t="s">
        <v>36</v>
      </c>
      <c r="C50" s="9">
        <v>44562</v>
      </c>
      <c r="D50" s="12" t="s">
        <v>37</v>
      </c>
      <c r="E50" s="12"/>
      <c r="F50" s="32" t="s">
        <v>73</v>
      </c>
      <c r="G50" s="32" t="s">
        <v>74</v>
      </c>
      <c r="H50" s="32" t="s">
        <v>81</v>
      </c>
      <c r="I50" s="32" t="s">
        <v>61</v>
      </c>
      <c r="J50" s="32" t="s">
        <v>62</v>
      </c>
      <c r="K50" s="20" t="s">
        <v>38</v>
      </c>
      <c r="L50" s="10">
        <v>24480</v>
      </c>
      <c r="M50" s="6">
        <v>23</v>
      </c>
      <c r="N50" s="41">
        <f t="shared" si="7"/>
        <v>24480</v>
      </c>
      <c r="O50" s="37"/>
      <c r="P50" s="2">
        <f>VLOOKUP(D50,[1]创联!$D:$E,2,0)</f>
        <v>24480</v>
      </c>
      <c r="Q50" s="2">
        <f t="shared" si="8"/>
        <v>0</v>
      </c>
      <c r="R50" s="2">
        <f t="shared" si="9"/>
        <v>0</v>
      </c>
    </row>
    <row r="51" spans="1:18" ht="15.6" x14ac:dyDescent="0.25">
      <c r="A51" s="6">
        <v>22</v>
      </c>
      <c r="B51" s="26" t="s">
        <v>39</v>
      </c>
      <c r="C51" s="9">
        <v>44562</v>
      </c>
      <c r="D51" s="12" t="s">
        <v>40</v>
      </c>
      <c r="E51" s="12"/>
      <c r="F51" s="32" t="s">
        <v>73</v>
      </c>
      <c r="G51" s="32" t="s">
        <v>74</v>
      </c>
      <c r="H51" s="32" t="s">
        <v>81</v>
      </c>
      <c r="I51" s="32" t="s">
        <v>61</v>
      </c>
      <c r="J51" s="32" t="s">
        <v>62</v>
      </c>
      <c r="K51" s="20" t="s">
        <v>38</v>
      </c>
      <c r="L51" s="10">
        <v>20280</v>
      </c>
      <c r="M51" s="6">
        <v>23</v>
      </c>
      <c r="N51" s="41">
        <f t="shared" si="7"/>
        <v>20280</v>
      </c>
      <c r="O51" s="37"/>
      <c r="P51" s="2">
        <f>VLOOKUP(D51,[1]创联!$D:$E,2,0)</f>
        <v>20280</v>
      </c>
      <c r="Q51" s="2">
        <f t="shared" si="8"/>
        <v>0</v>
      </c>
      <c r="R51" s="2">
        <f t="shared" si="9"/>
        <v>0</v>
      </c>
    </row>
    <row r="52" spans="1:18" ht="15.6" x14ac:dyDescent="0.25">
      <c r="A52" s="6">
        <v>26</v>
      </c>
      <c r="B52" s="26" t="s">
        <v>41</v>
      </c>
      <c r="C52" s="9">
        <v>44562</v>
      </c>
      <c r="D52" s="13" t="s">
        <v>42</v>
      </c>
      <c r="E52" s="13"/>
      <c r="F52" s="32" t="s">
        <v>73</v>
      </c>
      <c r="G52" s="32" t="s">
        <v>74</v>
      </c>
      <c r="H52" s="32" t="s">
        <v>81</v>
      </c>
      <c r="I52" s="32" t="s">
        <v>61</v>
      </c>
      <c r="J52" s="32" t="s">
        <v>62</v>
      </c>
      <c r="K52" s="20" t="s">
        <v>43</v>
      </c>
      <c r="L52" s="10">
        <v>21840</v>
      </c>
      <c r="M52" s="6">
        <v>23</v>
      </c>
      <c r="N52" s="41">
        <f t="shared" si="7"/>
        <v>21840</v>
      </c>
      <c r="O52" s="37"/>
      <c r="P52" s="2">
        <f>VLOOKUP(D52,[1]创联!$D:$E,2,0)</f>
        <v>21840</v>
      </c>
      <c r="Q52" s="2">
        <f t="shared" si="8"/>
        <v>0</v>
      </c>
      <c r="R52" s="2">
        <f t="shared" si="9"/>
        <v>0</v>
      </c>
    </row>
    <row r="53" spans="1:18" ht="15.6" x14ac:dyDescent="0.25">
      <c r="A53" s="6">
        <v>30</v>
      </c>
      <c r="B53" s="26" t="s">
        <v>44</v>
      </c>
      <c r="C53" s="9">
        <v>44620</v>
      </c>
      <c r="D53" s="14" t="s">
        <v>45</v>
      </c>
      <c r="E53" s="14"/>
      <c r="F53" s="32" t="s">
        <v>75</v>
      </c>
      <c r="G53" s="32" t="s">
        <v>76</v>
      </c>
      <c r="H53" s="32" t="s">
        <v>81</v>
      </c>
      <c r="I53" s="32" t="s">
        <v>61</v>
      </c>
      <c r="J53" s="32" t="s">
        <v>62</v>
      </c>
      <c r="K53" s="20" t="s">
        <v>21</v>
      </c>
      <c r="L53" s="10">
        <v>24480</v>
      </c>
      <c r="M53" s="6">
        <v>23</v>
      </c>
      <c r="N53" s="41">
        <f t="shared" si="7"/>
        <v>24480</v>
      </c>
      <c r="O53" s="37"/>
      <c r="P53" s="2">
        <f>VLOOKUP(D53,[1]创联!$D:$E,2,0)</f>
        <v>24480</v>
      </c>
      <c r="Q53" s="2">
        <f t="shared" si="8"/>
        <v>0</v>
      </c>
      <c r="R53" s="2">
        <f t="shared" si="9"/>
        <v>0</v>
      </c>
    </row>
    <row r="54" spans="1:18" ht="15.6" x14ac:dyDescent="0.25">
      <c r="A54" s="6">
        <v>32</v>
      </c>
      <c r="B54" s="26" t="s">
        <v>46</v>
      </c>
      <c r="C54" s="9">
        <v>44627</v>
      </c>
      <c r="D54" s="14" t="s">
        <v>47</v>
      </c>
      <c r="E54" s="14"/>
      <c r="F54" s="32" t="s">
        <v>75</v>
      </c>
      <c r="G54" s="32" t="s">
        <v>76</v>
      </c>
      <c r="H54" s="32" t="s">
        <v>81</v>
      </c>
      <c r="I54" s="32" t="s">
        <v>61</v>
      </c>
      <c r="J54" s="32" t="s">
        <v>62</v>
      </c>
      <c r="K54" s="20" t="s">
        <v>48</v>
      </c>
      <c r="L54" s="5">
        <v>21060</v>
      </c>
      <c r="M54" s="10">
        <v>19</v>
      </c>
      <c r="N54" s="41">
        <f t="shared" si="7"/>
        <v>17397.391304347828</v>
      </c>
      <c r="O54" s="37"/>
      <c r="P54" s="2">
        <f>VLOOKUP(D54,[1]创联!$D:$E,2,0)</f>
        <v>21060</v>
      </c>
      <c r="Q54" s="2">
        <f t="shared" si="8"/>
        <v>0</v>
      </c>
      <c r="R54" s="2">
        <f t="shared" si="9"/>
        <v>0</v>
      </c>
    </row>
    <row r="55" spans="1:18" ht="15.6" x14ac:dyDescent="0.25">
      <c r="A55" s="6">
        <v>33</v>
      </c>
      <c r="B55" s="26" t="s">
        <v>49</v>
      </c>
      <c r="C55" s="9">
        <v>44627</v>
      </c>
      <c r="D55" s="14" t="s">
        <v>50</v>
      </c>
      <c r="E55" s="14"/>
      <c r="F55" s="32" t="s">
        <v>75</v>
      </c>
      <c r="G55" s="32" t="s">
        <v>76</v>
      </c>
      <c r="H55" s="32" t="s">
        <v>81</v>
      </c>
      <c r="I55" s="32" t="s">
        <v>61</v>
      </c>
      <c r="J55" s="32" t="s">
        <v>62</v>
      </c>
      <c r="K55" s="20" t="s">
        <v>25</v>
      </c>
      <c r="L55" s="10">
        <v>26352</v>
      </c>
      <c r="M55" s="10">
        <v>19</v>
      </c>
      <c r="N55" s="41">
        <f t="shared" si="7"/>
        <v>21769.043478260868</v>
      </c>
      <c r="O55" s="37"/>
      <c r="P55" s="2">
        <f>VLOOKUP(D55,[1]创联!$D:$E,2,0)</f>
        <v>26352</v>
      </c>
      <c r="Q55" s="2">
        <f t="shared" si="8"/>
        <v>0</v>
      </c>
      <c r="R55" s="2">
        <f t="shared" si="9"/>
        <v>0</v>
      </c>
    </row>
    <row r="56" spans="1:18" ht="15.6" x14ac:dyDescent="0.25">
      <c r="A56" s="6">
        <v>34</v>
      </c>
      <c r="B56" s="26" t="s">
        <v>51</v>
      </c>
      <c r="C56" s="9">
        <v>44641</v>
      </c>
      <c r="D56" s="14" t="s">
        <v>52</v>
      </c>
      <c r="E56" s="14"/>
      <c r="F56" s="16" t="s">
        <v>77</v>
      </c>
      <c r="G56" s="16" t="s">
        <v>78</v>
      </c>
      <c r="H56" s="32" t="s">
        <v>81</v>
      </c>
      <c r="I56" s="32" t="s">
        <v>61</v>
      </c>
      <c r="J56" s="32" t="s">
        <v>62</v>
      </c>
      <c r="K56" s="5" t="s">
        <v>33</v>
      </c>
      <c r="L56" s="10">
        <v>23400</v>
      </c>
      <c r="M56" s="10">
        <v>9</v>
      </c>
      <c r="N56" s="41">
        <f t="shared" si="7"/>
        <v>9156.5217391304359</v>
      </c>
      <c r="O56" s="37"/>
      <c r="P56" s="2">
        <f>VLOOKUP(D56,[1]创联!$D:$E,2,0)</f>
        <v>23400</v>
      </c>
      <c r="Q56" s="2">
        <f t="shared" si="8"/>
        <v>0</v>
      </c>
      <c r="R56" s="2">
        <f t="shared" si="9"/>
        <v>0</v>
      </c>
    </row>
    <row r="57" spans="1:18" x14ac:dyDescent="0.25">
      <c r="N57" s="43">
        <f>SUM(N41:N56)</f>
        <v>322294.95652173914</v>
      </c>
      <c r="O57" s="38"/>
    </row>
    <row r="60" spans="1:18" x14ac:dyDescent="0.25">
      <c r="F60" s="55" t="s">
        <v>87</v>
      </c>
      <c r="G60" s="55" t="s">
        <v>88</v>
      </c>
      <c r="H60" s="44" t="s">
        <v>89</v>
      </c>
      <c r="M60" s="44" t="s">
        <v>68</v>
      </c>
      <c r="N60" s="45">
        <f>N16+N34+N57</f>
        <v>833734.21011025587</v>
      </c>
    </row>
    <row r="61" spans="1:18" x14ac:dyDescent="0.25">
      <c r="F61" s="16" t="s">
        <v>71</v>
      </c>
      <c r="G61" s="16" t="s">
        <v>72</v>
      </c>
      <c r="H61" s="44">
        <v>83100</v>
      </c>
    </row>
    <row r="62" spans="1:18" x14ac:dyDescent="0.25">
      <c r="F62" s="16" t="s">
        <v>75</v>
      </c>
      <c r="G62" s="16" t="s">
        <v>76</v>
      </c>
      <c r="H62" s="44">
        <v>63646</v>
      </c>
    </row>
    <row r="63" spans="1:18" x14ac:dyDescent="0.25">
      <c r="F63" s="16" t="s">
        <v>73</v>
      </c>
      <c r="G63" s="16" t="s">
        <v>74</v>
      </c>
      <c r="H63" s="44">
        <v>499107</v>
      </c>
    </row>
    <row r="64" spans="1:18" x14ac:dyDescent="0.25">
      <c r="F64" s="16" t="s">
        <v>77</v>
      </c>
      <c r="G64" s="16" t="s">
        <v>78</v>
      </c>
      <c r="H64" s="44">
        <v>9157</v>
      </c>
    </row>
    <row r="65" spans="6:8" x14ac:dyDescent="0.25">
      <c r="F65" s="16" t="s">
        <v>69</v>
      </c>
      <c r="G65" s="16" t="s">
        <v>70</v>
      </c>
      <c r="H65" s="44">
        <v>178725</v>
      </c>
    </row>
    <row r="66" spans="6:8" x14ac:dyDescent="0.25">
      <c r="H66">
        <f>SUM(H61:H65)</f>
        <v>833735</v>
      </c>
    </row>
  </sheetData>
  <autoFilter ref="A40:R57"/>
  <mergeCells count="3">
    <mergeCell ref="A1:N1"/>
    <mergeCell ref="A19:N19"/>
    <mergeCell ref="A39:N39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A4" sqref="A4:B8"/>
    </sheetView>
  </sheetViews>
  <sheetFormatPr defaultRowHeight="13.8" x14ac:dyDescent="0.25"/>
  <cols>
    <col min="1" max="1" width="23.21875" bestFit="1" customWidth="1"/>
    <col min="2" max="2" width="14.109375" bestFit="1" customWidth="1"/>
  </cols>
  <sheetData>
    <row r="3" spans="1:2" x14ac:dyDescent="0.25">
      <c r="A3" s="52" t="s">
        <v>84</v>
      </c>
      <c r="B3" t="s">
        <v>86</v>
      </c>
    </row>
    <row r="4" spans="1:2" x14ac:dyDescent="0.25">
      <c r="A4" s="53" t="s">
        <v>71</v>
      </c>
      <c r="B4" s="54">
        <v>83100</v>
      </c>
    </row>
    <row r="5" spans="1:2" x14ac:dyDescent="0.25">
      <c r="A5" s="53" t="s">
        <v>75</v>
      </c>
      <c r="B5" s="54">
        <v>63646.434782608689</v>
      </c>
    </row>
    <row r="6" spans="1:2" x14ac:dyDescent="0.25">
      <c r="A6" s="53" t="s">
        <v>73</v>
      </c>
      <c r="B6" s="54">
        <v>499106.52631578944</v>
      </c>
    </row>
    <row r="7" spans="1:2" x14ac:dyDescent="0.25">
      <c r="A7" s="53" t="s">
        <v>77</v>
      </c>
      <c r="B7" s="54">
        <v>9156.5217391304359</v>
      </c>
    </row>
    <row r="8" spans="1:2" x14ac:dyDescent="0.25">
      <c r="A8" s="53" t="s">
        <v>69</v>
      </c>
      <c r="B8" s="54">
        <v>178724.72727272726</v>
      </c>
    </row>
    <row r="9" spans="1:2" x14ac:dyDescent="0.25">
      <c r="A9" s="53" t="s">
        <v>85</v>
      </c>
      <c r="B9" s="54">
        <v>833734.21011025587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E43"/>
  <sheetViews>
    <sheetView workbookViewId="0">
      <selection activeCell="D1" sqref="D1:E43"/>
    </sheetView>
  </sheetViews>
  <sheetFormatPr defaultRowHeight="13.8" x14ac:dyDescent="0.25"/>
  <sheetData>
    <row r="1" spans="4:5" x14ac:dyDescent="0.25">
      <c r="D1" s="51" t="s">
        <v>82</v>
      </c>
      <c r="E1" s="51" t="s">
        <v>83</v>
      </c>
    </row>
    <row r="2" spans="4:5" x14ac:dyDescent="0.25">
      <c r="D2" t="s">
        <v>69</v>
      </c>
      <c r="E2">
        <v>17160</v>
      </c>
    </row>
    <row r="3" spans="4:5" x14ac:dyDescent="0.25">
      <c r="D3" t="s">
        <v>71</v>
      </c>
      <c r="E3">
        <v>23040</v>
      </c>
    </row>
    <row r="4" spans="4:5" x14ac:dyDescent="0.25">
      <c r="D4" t="s">
        <v>71</v>
      </c>
      <c r="E4">
        <v>18720</v>
      </c>
    </row>
    <row r="5" spans="4:5" x14ac:dyDescent="0.25">
      <c r="D5" t="s">
        <v>69</v>
      </c>
      <c r="E5">
        <v>15600</v>
      </c>
    </row>
    <row r="6" spans="4:5" x14ac:dyDescent="0.25">
      <c r="D6" t="s">
        <v>71</v>
      </c>
      <c r="E6">
        <v>22620</v>
      </c>
    </row>
    <row r="7" spans="4:5" x14ac:dyDescent="0.25">
      <c r="D7" t="s">
        <v>69</v>
      </c>
      <c r="E7">
        <v>23040</v>
      </c>
    </row>
    <row r="8" spans="4:5" x14ac:dyDescent="0.25">
      <c r="D8" t="s">
        <v>69</v>
      </c>
      <c r="E8">
        <v>22152</v>
      </c>
    </row>
    <row r="9" spans="4:5" x14ac:dyDescent="0.25">
      <c r="D9" t="s">
        <v>69</v>
      </c>
      <c r="E9">
        <v>21840</v>
      </c>
    </row>
    <row r="10" spans="4:5" x14ac:dyDescent="0.25">
      <c r="D10" t="s">
        <v>71</v>
      </c>
      <c r="E10">
        <v>18720</v>
      </c>
    </row>
    <row r="11" spans="4:5" x14ac:dyDescent="0.25">
      <c r="D11" t="s">
        <v>69</v>
      </c>
      <c r="E11">
        <v>21141.818181818184</v>
      </c>
    </row>
    <row r="12" spans="4:5" x14ac:dyDescent="0.25">
      <c r="D12" t="s">
        <v>69</v>
      </c>
      <c r="E12">
        <v>20280</v>
      </c>
    </row>
    <row r="13" spans="4:5" x14ac:dyDescent="0.25">
      <c r="D13" t="s">
        <v>69</v>
      </c>
      <c r="E13">
        <v>21840</v>
      </c>
    </row>
    <row r="14" spans="4:5" x14ac:dyDescent="0.25">
      <c r="D14" t="s">
        <v>69</v>
      </c>
      <c r="E14">
        <v>15670.909090909092</v>
      </c>
    </row>
    <row r="15" spans="4:5" x14ac:dyDescent="0.25">
      <c r="D15" t="s">
        <v>73</v>
      </c>
      <c r="E15">
        <v>17160</v>
      </c>
    </row>
    <row r="16" spans="4:5" x14ac:dyDescent="0.25">
      <c r="D16" t="s">
        <v>73</v>
      </c>
      <c r="E16">
        <v>23040</v>
      </c>
    </row>
    <row r="17" spans="4:5" x14ac:dyDescent="0.25">
      <c r="D17" t="s">
        <v>73</v>
      </c>
      <c r="E17">
        <v>18720</v>
      </c>
    </row>
    <row r="18" spans="4:5" x14ac:dyDescent="0.25">
      <c r="D18" t="s">
        <v>73</v>
      </c>
      <c r="E18">
        <v>15600</v>
      </c>
    </row>
    <row r="19" spans="4:5" x14ac:dyDescent="0.25">
      <c r="D19" t="s">
        <v>73</v>
      </c>
      <c r="E19">
        <v>22620</v>
      </c>
    </row>
    <row r="20" spans="4:5" x14ac:dyDescent="0.25">
      <c r="D20" t="s">
        <v>73</v>
      </c>
      <c r="E20">
        <v>23040</v>
      </c>
    </row>
    <row r="21" spans="4:5" x14ac:dyDescent="0.25">
      <c r="D21" t="s">
        <v>73</v>
      </c>
      <c r="E21">
        <v>20986.105263157893</v>
      </c>
    </row>
    <row r="22" spans="4:5" x14ac:dyDescent="0.25">
      <c r="D22" t="s">
        <v>73</v>
      </c>
      <c r="E22">
        <v>21840</v>
      </c>
    </row>
    <row r="23" spans="4:5" x14ac:dyDescent="0.25">
      <c r="D23" t="s">
        <v>73</v>
      </c>
      <c r="E23">
        <v>18720</v>
      </c>
    </row>
    <row r="24" spans="4:5" x14ac:dyDescent="0.25">
      <c r="D24" t="s">
        <v>73</v>
      </c>
      <c r="E24">
        <v>24480</v>
      </c>
    </row>
    <row r="25" spans="4:5" x14ac:dyDescent="0.25">
      <c r="D25" t="s">
        <v>73</v>
      </c>
      <c r="E25">
        <v>20280</v>
      </c>
    </row>
    <row r="26" spans="4:5" x14ac:dyDescent="0.25">
      <c r="D26" t="s">
        <v>73</v>
      </c>
      <c r="E26">
        <v>21840</v>
      </c>
    </row>
    <row r="27" spans="4:5" x14ac:dyDescent="0.25">
      <c r="D27" t="s">
        <v>73</v>
      </c>
      <c r="E27">
        <v>1288.421052631579</v>
      </c>
    </row>
    <row r="28" spans="4:5" x14ac:dyDescent="0.25">
      <c r="D28" t="s">
        <v>73</v>
      </c>
      <c r="E28">
        <v>17160</v>
      </c>
    </row>
    <row r="29" spans="4:5" x14ac:dyDescent="0.25">
      <c r="D29" t="s">
        <v>73</v>
      </c>
      <c r="E29">
        <v>23040</v>
      </c>
    </row>
    <row r="30" spans="4:5" x14ac:dyDescent="0.25">
      <c r="D30" t="s">
        <v>73</v>
      </c>
      <c r="E30">
        <v>18720</v>
      </c>
    </row>
    <row r="31" spans="4:5" x14ac:dyDescent="0.25">
      <c r="D31" t="s">
        <v>73</v>
      </c>
      <c r="E31">
        <v>15600</v>
      </c>
    </row>
    <row r="32" spans="4:5" x14ac:dyDescent="0.25">
      <c r="D32" t="s">
        <v>73</v>
      </c>
      <c r="E32">
        <v>22620</v>
      </c>
    </row>
    <row r="33" spans="4:5" x14ac:dyDescent="0.25">
      <c r="D33" t="s">
        <v>73</v>
      </c>
      <c r="E33">
        <v>23040</v>
      </c>
    </row>
    <row r="34" spans="4:5" x14ac:dyDescent="0.25">
      <c r="D34" t="s">
        <v>73</v>
      </c>
      <c r="E34">
        <v>22152</v>
      </c>
    </row>
    <row r="35" spans="4:5" x14ac:dyDescent="0.25">
      <c r="D35" t="s">
        <v>73</v>
      </c>
      <c r="E35">
        <v>21840</v>
      </c>
    </row>
    <row r="36" spans="4:5" x14ac:dyDescent="0.25">
      <c r="D36" t="s">
        <v>73</v>
      </c>
      <c r="E36">
        <v>18720</v>
      </c>
    </row>
    <row r="37" spans="4:5" x14ac:dyDescent="0.25">
      <c r="D37" t="s">
        <v>73</v>
      </c>
      <c r="E37">
        <v>24480</v>
      </c>
    </row>
    <row r="38" spans="4:5" x14ac:dyDescent="0.25">
      <c r="D38" t="s">
        <v>73</v>
      </c>
      <c r="E38">
        <v>20280</v>
      </c>
    </row>
    <row r="39" spans="4:5" x14ac:dyDescent="0.25">
      <c r="D39" t="s">
        <v>73</v>
      </c>
      <c r="E39">
        <v>21840</v>
      </c>
    </row>
    <row r="40" spans="4:5" x14ac:dyDescent="0.25">
      <c r="D40" t="s">
        <v>75</v>
      </c>
      <c r="E40">
        <v>24480</v>
      </c>
    </row>
    <row r="41" spans="4:5" x14ac:dyDescent="0.25">
      <c r="D41" t="s">
        <v>75</v>
      </c>
      <c r="E41">
        <v>17397.391304347828</v>
      </c>
    </row>
    <row r="42" spans="4:5" x14ac:dyDescent="0.25">
      <c r="D42" t="s">
        <v>75</v>
      </c>
      <c r="E42">
        <v>21769.043478260868</v>
      </c>
    </row>
    <row r="43" spans="4:5" x14ac:dyDescent="0.25">
      <c r="D43" t="s">
        <v>77</v>
      </c>
      <c r="E43">
        <v>9156.5217391304359</v>
      </c>
    </row>
  </sheetData>
  <phoneticPr fontId="6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1月-3月费用确认单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66030022@UE</dc:creator>
  <cp:lastModifiedBy>66030022@UE</cp:lastModifiedBy>
  <dcterms:created xsi:type="dcterms:W3CDTF">2018-07-09T00:28:00Z</dcterms:created>
  <dcterms:modified xsi:type="dcterms:W3CDTF">2022-06-30T08:27:43Z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2052-3.9.6.6441</vt:lpwstr>
  </property>
</Properties>
</file>