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、近期待办\2022年第一季度转包付款\创联\"/>
    </mc:Choice>
  </mc:AlternateContent>
  <bookViews>
    <workbookView xWindow="0" yWindow="0" windowWidth="28128" windowHeight="11976"/>
  </bookViews>
  <sheets>
    <sheet name="1月-3月费用确认单" sheetId="3" r:id="rId1"/>
  </sheets>
  <externalReferences>
    <externalReference r:id="rId2"/>
  </externalReferences>
  <definedNames>
    <definedName name="_xlnm._FilterDatabase" localSheetId="0" hidden="1">'1月-3月费用确认单'!$A$18:$R$21</definedName>
  </definedNames>
  <calcPr calcId="162913"/>
</workbook>
</file>

<file path=xl/calcChain.xml><?xml version="1.0" encoding="utf-8"?>
<calcChain xmlns="http://schemas.openxmlformats.org/spreadsheetml/2006/main">
  <c r="H28" i="3" l="1"/>
  <c r="H27" i="3"/>
  <c r="P20" i="3"/>
  <c r="R20" i="3" s="1"/>
  <c r="N20" i="3"/>
  <c r="P19" i="3"/>
  <c r="R19" i="3" s="1"/>
  <c r="N19" i="3"/>
  <c r="N21" i="3" s="1"/>
  <c r="P11" i="3"/>
  <c r="R11" i="3" s="1"/>
  <c r="N11" i="3"/>
  <c r="P10" i="3"/>
  <c r="R10" i="3" s="1"/>
  <c r="N10" i="3"/>
  <c r="N12" i="3" s="1"/>
  <c r="P4" i="3"/>
  <c r="R4" i="3" s="1"/>
  <c r="N4" i="3"/>
  <c r="P3" i="3"/>
  <c r="R3" i="3" s="1"/>
  <c r="N3" i="3"/>
  <c r="N5" i="3" s="1"/>
  <c r="N24" i="3" s="1"/>
  <c r="Q3" i="3" l="1"/>
  <c r="Q4" i="3"/>
  <c r="Q10" i="3"/>
  <c r="Q11" i="3"/>
  <c r="Q19" i="3"/>
  <c r="Q20" i="3"/>
</calcChain>
</file>

<file path=xl/sharedStrings.xml><?xml version="1.0" encoding="utf-8"?>
<sst xmlns="http://schemas.openxmlformats.org/spreadsheetml/2006/main" count="113" uniqueCount="38">
  <si>
    <t>2022年1月费用确认明细表</t>
  </si>
  <si>
    <t>序号</t>
  </si>
  <si>
    <t>身份证号</t>
  </si>
  <si>
    <t>引入时间</t>
  </si>
  <si>
    <t>姓名</t>
  </si>
  <si>
    <t>工作地点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</si>
  <si>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</si>
  <si>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</si>
  <si>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</si>
  <si>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</si>
  <si>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</si>
  <si>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</si>
  <si>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</si>
  <si>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</si>
  <si>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</si>
  <si>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21030219830124061X</t>
  </si>
  <si>
    <t>蔡恒光</t>
  </si>
  <si>
    <t>国家法官学院</t>
  </si>
  <si>
    <t>XYJAUEJCA18110003901</t>
  </si>
  <si>
    <t>人民法院一级专网升级改造项目</t>
  </si>
  <si>
    <t>刘嘉超</t>
  </si>
  <si>
    <t>云网集成业务部</t>
  </si>
  <si>
    <t>集成业务部</t>
  </si>
  <si>
    <t>高级工程师</t>
  </si>
  <si>
    <t>运维项目合同期内</t>
  </si>
  <si>
    <t>142330199308060017</t>
  </si>
  <si>
    <t>薛龙龙</t>
  </si>
  <si>
    <t>朝阳区育慧南路1号</t>
  </si>
  <si>
    <t>XYJAUEJCA191000032</t>
  </si>
  <si>
    <t>生态环境部信息中心生态环境保护信息化工程软硬件（二期）采购</t>
  </si>
  <si>
    <t>张久岩</t>
  </si>
  <si>
    <t>工程师</t>
  </si>
  <si>
    <t>2022年2月费用确认明细表</t>
  </si>
  <si>
    <t>2022年3月费用确认明细表</t>
  </si>
  <si>
    <t>合计</t>
  </si>
  <si>
    <t>项目编号</t>
    <phoneticPr fontId="9" type="noConversion"/>
  </si>
  <si>
    <t>醒目名称</t>
    <phoneticPr fontId="9" type="noConversion"/>
  </si>
  <si>
    <t>发票金额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</si>
</sst>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[$-409]d\-mmm;@"/>
    <numFmt numFmtId="179" formatCode="0_ "/>
    <numFmt numFmtId="180" formatCode="0.00_);\(0.00\)"/>
  </numFmts>
  <fonts count="12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sz val="10"/>
      <name val="宋体"/>
      <charset val="134"/>
    </font>
    <font>
      <sz val="10"/>
      <name val="Arial"/>
      <family val="2"/>
    </font>
    <font>
      <sz val="12"/>
      <color theme="1"/>
      <name val="宋体"/>
      <charset val="134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2065187536243"/>
        <bgColor theme="4" tint="0.7999206518753624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8" fontId="4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178" fontId="3" fillId="2" borderId="1" xfId="1" applyFont="1" applyFill="1" applyBorder="1" applyAlignment="1">
      <alignment horizontal="center" vertical="center" wrapText="1"/>
    </xf>
    <xf numFmtId="178" fontId="4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180" fontId="0" fillId="0" borderId="0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80" fontId="0" fillId="0" borderId="0" xfId="0" applyNumberFormat="1" applyFill="1">
      <alignment vertical="center"/>
    </xf>
    <xf numFmtId="0" fontId="5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vertical="center"/>
    </xf>
    <xf numFmtId="179" fontId="8" fillId="2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>
      <alignment vertical="center"/>
    </xf>
    <xf numFmtId="179" fontId="11" fillId="2" borderId="1" xfId="0" applyNumberFormat="1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289;&#36817;&#26399;&#24453;&#21150;/2022&#24180;&#31532;&#19968;&#23395;&#24230;&#36716;&#21253;&#20184;&#27454;/2022&#24180;&#19968;&#23395;&#24230;&#36716;&#21253;&#20154;&#21592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创联"/>
      <sheetName val="法本"/>
      <sheetName val="瑞友"/>
      <sheetName val="中软"/>
      <sheetName val="开网"/>
      <sheetName val="和鸿盈科"/>
    </sheetNames>
    <sheetDataSet>
      <sheetData sheetId="0">
        <row r="1">
          <cell r="D1" t="str">
            <v>姓名</v>
          </cell>
          <cell r="E1" t="str">
            <v>人员单价</v>
          </cell>
        </row>
        <row r="2">
          <cell r="D2" t="str">
            <v>蔡恒光</v>
          </cell>
          <cell r="E2">
            <v>20280</v>
          </cell>
        </row>
        <row r="3">
          <cell r="D3" t="str">
            <v>李航</v>
          </cell>
          <cell r="E3">
            <v>17160</v>
          </cell>
        </row>
        <row r="4">
          <cell r="D4" t="str">
            <v>隆佳庆</v>
          </cell>
          <cell r="E4">
            <v>20280</v>
          </cell>
        </row>
        <row r="5">
          <cell r="D5" t="str">
            <v>宋礼雄</v>
          </cell>
          <cell r="E5">
            <v>20280</v>
          </cell>
        </row>
        <row r="6">
          <cell r="D6" t="str">
            <v>屈正睿</v>
          </cell>
          <cell r="E6">
            <v>23040</v>
          </cell>
        </row>
        <row r="7">
          <cell r="D7" t="str">
            <v>楚华锋</v>
          </cell>
          <cell r="E7">
            <v>18720</v>
          </cell>
        </row>
        <row r="8">
          <cell r="D8" t="str">
            <v>王梦婷</v>
          </cell>
          <cell r="E8">
            <v>13770</v>
          </cell>
        </row>
        <row r="9">
          <cell r="D9" t="str">
            <v>张铭</v>
          </cell>
          <cell r="E9">
            <v>15600</v>
          </cell>
        </row>
        <row r="10">
          <cell r="D10" t="str">
            <v>田霖</v>
          </cell>
          <cell r="E10">
            <v>15600</v>
          </cell>
        </row>
        <row r="11">
          <cell r="D11" t="str">
            <v>何仪华</v>
          </cell>
          <cell r="E11">
            <v>22620</v>
          </cell>
        </row>
        <row r="12">
          <cell r="D12" t="str">
            <v>刘鑫鑫</v>
          </cell>
          <cell r="E12">
            <v>23040</v>
          </cell>
        </row>
        <row r="13">
          <cell r="D13" t="str">
            <v>杨振东</v>
          </cell>
          <cell r="E13">
            <v>23040</v>
          </cell>
        </row>
        <row r="14">
          <cell r="D14" t="str">
            <v>王明贤</v>
          </cell>
          <cell r="E14">
            <v>22152</v>
          </cell>
        </row>
        <row r="15">
          <cell r="D15" t="str">
            <v>刘世豪</v>
          </cell>
          <cell r="E15">
            <v>21840</v>
          </cell>
        </row>
        <row r="16">
          <cell r="D16" t="str">
            <v>乔凯</v>
          </cell>
          <cell r="E16">
            <v>17160</v>
          </cell>
        </row>
        <row r="17">
          <cell r="D17" t="str">
            <v>冯思昊</v>
          </cell>
          <cell r="E17">
            <v>23040</v>
          </cell>
        </row>
        <row r="18">
          <cell r="D18" t="str">
            <v>张振兴</v>
          </cell>
          <cell r="E18">
            <v>31970</v>
          </cell>
        </row>
        <row r="19">
          <cell r="D19" t="str">
            <v>冯召</v>
          </cell>
          <cell r="E19">
            <v>18720</v>
          </cell>
        </row>
        <row r="20">
          <cell r="D20" t="str">
            <v>范鹏远</v>
          </cell>
          <cell r="E20">
            <v>41700</v>
          </cell>
        </row>
        <row r="21">
          <cell r="D21" t="str">
            <v>刘小宇</v>
          </cell>
          <cell r="E21">
            <v>24480</v>
          </cell>
        </row>
        <row r="22">
          <cell r="D22" t="str">
            <v>贾松睿</v>
          </cell>
          <cell r="E22">
            <v>20280</v>
          </cell>
        </row>
        <row r="23">
          <cell r="D23" t="str">
            <v>李英雪</v>
          </cell>
          <cell r="E23">
            <v>20280</v>
          </cell>
        </row>
        <row r="24">
          <cell r="D24" t="str">
            <v>屈文君</v>
          </cell>
          <cell r="E24">
            <v>21840</v>
          </cell>
        </row>
        <row r="25">
          <cell r="D25" t="str">
            <v>闫顺伟</v>
          </cell>
          <cell r="E25">
            <v>18720</v>
          </cell>
        </row>
        <row r="26">
          <cell r="D26" t="str">
            <v>梁勇</v>
          </cell>
          <cell r="E26">
            <v>17160</v>
          </cell>
        </row>
        <row r="27">
          <cell r="D27" t="str">
            <v>李郑宇</v>
          </cell>
          <cell r="E27">
            <v>21840</v>
          </cell>
        </row>
        <row r="28">
          <cell r="D28" t="str">
            <v>介超凡</v>
          </cell>
          <cell r="E28">
            <v>17160</v>
          </cell>
        </row>
        <row r="29">
          <cell r="D29" t="str">
            <v>张俊平</v>
          </cell>
          <cell r="E29">
            <v>20280</v>
          </cell>
        </row>
        <row r="30">
          <cell r="D30" t="str">
            <v>薛龙龙</v>
          </cell>
          <cell r="E30">
            <v>16380</v>
          </cell>
        </row>
        <row r="31">
          <cell r="D31" t="str">
            <v>任子翔</v>
          </cell>
          <cell r="E31">
            <v>20280</v>
          </cell>
        </row>
        <row r="32">
          <cell r="D32" t="str">
            <v>陈晨</v>
          </cell>
          <cell r="E32">
            <v>23040</v>
          </cell>
        </row>
        <row r="33">
          <cell r="D33" t="str">
            <v>芮瑞</v>
          </cell>
          <cell r="E33">
            <v>24480</v>
          </cell>
        </row>
        <row r="34">
          <cell r="D34" t="str">
            <v>孙嘉尉</v>
          </cell>
          <cell r="E34">
            <v>17511</v>
          </cell>
        </row>
        <row r="35">
          <cell r="D35" t="str">
            <v>姚远</v>
          </cell>
          <cell r="E35">
            <v>21060</v>
          </cell>
        </row>
        <row r="36">
          <cell r="D36" t="str">
            <v>桑柳成</v>
          </cell>
          <cell r="E36">
            <v>26352</v>
          </cell>
        </row>
        <row r="37">
          <cell r="D37" t="str">
            <v>张明亮</v>
          </cell>
          <cell r="E37">
            <v>23400</v>
          </cell>
        </row>
        <row r="38">
          <cell r="D38" t="str">
            <v>卫权权</v>
          </cell>
          <cell r="E38">
            <v>28800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E18" zoomScaleNormal="100" workbookViewId="0">
      <selection activeCell="I27" sqref="I27"/>
    </sheetView>
  </sheetViews>
  <sheetFormatPr defaultColWidth="9" defaultRowHeight="13.8" x14ac:dyDescent="0.25"/>
  <cols>
    <col min="1" max="1" width="5.44140625" customWidth="1"/>
    <col min="2" max="3" width="12.21875" customWidth="1"/>
    <col min="5" max="5" width="13.77734375" style="2" customWidth="1"/>
    <col min="6" max="6" width="13.109375" style="2" customWidth="1"/>
    <col min="7" max="7" width="21.5546875" style="2" customWidth="1"/>
    <col min="8" max="8" width="15.21875" customWidth="1"/>
    <col min="9" max="9" width="13.109375" customWidth="1"/>
    <col min="10" max="10" width="11.6640625" customWidth="1"/>
    <col min="11" max="11" width="11.109375" customWidth="1"/>
    <col min="12" max="12" width="13.77734375" customWidth="1"/>
    <col min="13" max="13" width="13.5546875" customWidth="1"/>
    <col min="14" max="14" width="13.44140625" style="4" customWidth="1"/>
    <col min="15" max="15" width="13.44140625" style="5" customWidth="1"/>
  </cols>
  <sheetData>
    <row r="1" spans="1:18" ht="31.9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0"/>
    </row>
    <row r="2" spans="1:18" s="1" customFormat="1" ht="29.85" customHeight="1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1" t="s">
        <v>12</v>
      </c>
      <c r="M2" s="22" t="s">
        <v>13</v>
      </c>
      <c r="N2" s="23" t="s">
        <v>14</v>
      </c>
      <c r="O2" s="24"/>
      <c r="P2" s="25"/>
      <c r="Q2" s="35"/>
      <c r="R2" s="35"/>
    </row>
    <row r="3" spans="1:18" s="2" customFormat="1" ht="46.8" x14ac:dyDescent="0.25">
      <c r="A3" s="8">
        <v>1</v>
      </c>
      <c r="B3" s="9" t="s">
        <v>15</v>
      </c>
      <c r="C3" s="10">
        <v>44440</v>
      </c>
      <c r="D3" s="11" t="s">
        <v>16</v>
      </c>
      <c r="E3" s="12" t="s">
        <v>17</v>
      </c>
      <c r="F3" s="12" t="s">
        <v>18</v>
      </c>
      <c r="G3" s="12" t="s">
        <v>19</v>
      </c>
      <c r="H3" s="13" t="s">
        <v>20</v>
      </c>
      <c r="I3" s="13" t="s">
        <v>21</v>
      </c>
      <c r="J3" s="13" t="s">
        <v>22</v>
      </c>
      <c r="K3" s="9" t="s">
        <v>23</v>
      </c>
      <c r="L3" s="26">
        <v>20280</v>
      </c>
      <c r="M3" s="8">
        <v>22</v>
      </c>
      <c r="N3" s="27">
        <f>L3/22*M3</f>
        <v>20280</v>
      </c>
      <c r="O3" s="28" t="s">
        <v>24</v>
      </c>
      <c r="P3" s="2">
        <f>VLOOKUP(D3,[1]创联!$D:$E,2,0)</f>
        <v>20280</v>
      </c>
      <c r="Q3" s="2">
        <f>L3-P3</f>
        <v>0</v>
      </c>
      <c r="R3" s="2">
        <f>P3/22*M3-N3</f>
        <v>0</v>
      </c>
    </row>
    <row r="4" spans="1:18" ht="69" x14ac:dyDescent="0.25">
      <c r="A4" s="8">
        <v>29</v>
      </c>
      <c r="B4" s="36" t="s">
        <v>25</v>
      </c>
      <c r="C4" s="14">
        <v>44574</v>
      </c>
      <c r="D4" s="15" t="s">
        <v>26</v>
      </c>
      <c r="E4" s="16" t="s">
        <v>27</v>
      </c>
      <c r="F4" s="17" t="s">
        <v>28</v>
      </c>
      <c r="G4" s="17" t="s">
        <v>29</v>
      </c>
      <c r="H4" s="13" t="s">
        <v>30</v>
      </c>
      <c r="I4" s="13" t="s">
        <v>21</v>
      </c>
      <c r="J4" s="13" t="s">
        <v>22</v>
      </c>
      <c r="K4" s="29" t="s">
        <v>31</v>
      </c>
      <c r="L4" s="26">
        <v>16380</v>
      </c>
      <c r="M4" s="8">
        <v>14</v>
      </c>
      <c r="N4" s="30">
        <f t="shared" ref="N4" si="0">L4/22*M4</f>
        <v>10423.636363636364</v>
      </c>
      <c r="O4" s="31" t="s">
        <v>24</v>
      </c>
      <c r="P4" s="2">
        <f>VLOOKUP(D4,[1]创联!$D:$E,2,0)</f>
        <v>16380</v>
      </c>
      <c r="Q4" s="2">
        <f t="shared" ref="Q4:Q11" si="1">L4-P4</f>
        <v>0</v>
      </c>
      <c r="R4" s="2">
        <f t="shared" ref="R4" si="2">P4/22*M4-N4</f>
        <v>0</v>
      </c>
    </row>
    <row r="5" spans="1:18" x14ac:dyDescent="0.25">
      <c r="K5" s="32"/>
      <c r="N5" s="4">
        <f>SUM(N3:N4)</f>
        <v>30703.636363636364</v>
      </c>
      <c r="O5" s="33"/>
      <c r="P5" s="2"/>
      <c r="Q5" s="2"/>
      <c r="R5" s="2"/>
    </row>
    <row r="6" spans="1:18" x14ac:dyDescent="0.25">
      <c r="K6" s="32"/>
      <c r="P6" s="2"/>
      <c r="Q6" s="2"/>
      <c r="R6" s="2"/>
    </row>
    <row r="7" spans="1:18" x14ac:dyDescent="0.25">
      <c r="K7" s="32"/>
      <c r="P7" s="2"/>
      <c r="Q7" s="2"/>
      <c r="R7" s="2"/>
    </row>
    <row r="8" spans="1:18" ht="31.95" customHeight="1" x14ac:dyDescent="0.25">
      <c r="A8" s="39" t="s">
        <v>32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20"/>
      <c r="P8" s="2"/>
      <c r="Q8" s="2"/>
      <c r="R8" s="2"/>
    </row>
    <row r="9" spans="1:18" s="1" customFormat="1" ht="29.85" customHeight="1" x14ac:dyDescent="0.25">
      <c r="A9" s="6" t="s">
        <v>1</v>
      </c>
      <c r="B9" s="6" t="s">
        <v>2</v>
      </c>
      <c r="C9" s="6" t="s">
        <v>3</v>
      </c>
      <c r="D9" s="7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21" t="s">
        <v>12</v>
      </c>
      <c r="M9" s="22" t="s">
        <v>13</v>
      </c>
      <c r="N9" s="23" t="s">
        <v>14</v>
      </c>
      <c r="O9" s="24"/>
      <c r="P9" s="2"/>
      <c r="Q9" s="2"/>
      <c r="R9" s="2"/>
    </row>
    <row r="10" spans="1:18" s="2" customFormat="1" ht="46.8" x14ac:dyDescent="0.25">
      <c r="A10" s="8">
        <v>1</v>
      </c>
      <c r="B10" s="9" t="s">
        <v>15</v>
      </c>
      <c r="C10" s="10">
        <v>44440</v>
      </c>
      <c r="D10" s="11" t="s">
        <v>16</v>
      </c>
      <c r="E10" s="12" t="s">
        <v>17</v>
      </c>
      <c r="F10" s="12" t="s">
        <v>18</v>
      </c>
      <c r="G10" s="12" t="s">
        <v>19</v>
      </c>
      <c r="H10" s="13" t="s">
        <v>20</v>
      </c>
      <c r="I10" s="13" t="s">
        <v>21</v>
      </c>
      <c r="J10" s="13" t="s">
        <v>22</v>
      </c>
      <c r="K10" s="9" t="s">
        <v>23</v>
      </c>
      <c r="L10" s="34">
        <v>20280</v>
      </c>
      <c r="M10" s="8">
        <v>18</v>
      </c>
      <c r="N10" s="27">
        <f>L10/19*M10</f>
        <v>19212.63157894737</v>
      </c>
      <c r="O10" s="28" t="s">
        <v>24</v>
      </c>
      <c r="P10" s="2">
        <f>VLOOKUP(D10,[1]创联!$D:$E,2,0)</f>
        <v>20280</v>
      </c>
      <c r="Q10" s="2">
        <f t="shared" si="1"/>
        <v>0</v>
      </c>
      <c r="R10" s="2">
        <f>P10/19*M10-N10</f>
        <v>0</v>
      </c>
    </row>
    <row r="11" spans="1:18" ht="69" x14ac:dyDescent="0.25">
      <c r="A11" s="8">
        <v>29</v>
      </c>
      <c r="B11" s="36" t="s">
        <v>25</v>
      </c>
      <c r="C11" s="18">
        <v>44574</v>
      </c>
      <c r="D11" s="15" t="s">
        <v>26</v>
      </c>
      <c r="E11" s="16" t="s">
        <v>27</v>
      </c>
      <c r="F11" s="17" t="s">
        <v>28</v>
      </c>
      <c r="G11" s="17" t="s">
        <v>29</v>
      </c>
      <c r="H11" s="13" t="s">
        <v>30</v>
      </c>
      <c r="I11" s="13" t="s">
        <v>21</v>
      </c>
      <c r="J11" s="13" t="s">
        <v>22</v>
      </c>
      <c r="K11" s="29" t="s">
        <v>31</v>
      </c>
      <c r="L11" s="26">
        <v>16380</v>
      </c>
      <c r="M11" s="8">
        <v>19</v>
      </c>
      <c r="N11" s="27">
        <f t="shared" ref="N11" si="3">L11/19*M11</f>
        <v>16379.999999999998</v>
      </c>
      <c r="O11" s="28" t="s">
        <v>24</v>
      </c>
      <c r="P11" s="2">
        <f>VLOOKUP(D11,[1]创联!$D:$E,2,0)</f>
        <v>16380</v>
      </c>
      <c r="Q11" s="2">
        <f t="shared" si="1"/>
        <v>0</v>
      </c>
      <c r="R11" s="2">
        <f t="shared" ref="R11" si="4">P11/19*M11-N11</f>
        <v>0</v>
      </c>
    </row>
    <row r="12" spans="1:18" x14ac:dyDescent="0.25">
      <c r="N12" s="4">
        <f>SUM(N10:N11)</f>
        <v>35592.631578947367</v>
      </c>
      <c r="O12" s="33"/>
      <c r="P12" s="2"/>
      <c r="Q12" s="2"/>
      <c r="R12" s="2"/>
    </row>
    <row r="13" spans="1:18" x14ac:dyDescent="0.25">
      <c r="P13" s="2"/>
      <c r="Q13" s="2"/>
      <c r="R13" s="2"/>
    </row>
    <row r="14" spans="1:18" x14ac:dyDescent="0.25">
      <c r="P14" s="2"/>
      <c r="Q14" s="2"/>
      <c r="R14" s="2"/>
    </row>
    <row r="15" spans="1:18" x14ac:dyDescent="0.25">
      <c r="P15" s="2"/>
      <c r="Q15" s="2"/>
      <c r="R15" s="2"/>
    </row>
    <row r="16" spans="1:18" x14ac:dyDescent="0.25">
      <c r="P16" s="2"/>
      <c r="Q16" s="2"/>
      <c r="R16" s="2"/>
    </row>
    <row r="17" spans="1:18" s="1" customFormat="1" ht="29.85" customHeight="1" x14ac:dyDescent="0.25">
      <c r="A17" s="39" t="s">
        <v>33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0"/>
      <c r="P17" s="2"/>
      <c r="Q17" s="2"/>
      <c r="R17" s="2"/>
    </row>
    <row r="18" spans="1:18" s="3" customFormat="1" ht="33" customHeight="1" x14ac:dyDescent="0.25">
      <c r="A18" s="6" t="s">
        <v>1</v>
      </c>
      <c r="B18" s="6" t="s">
        <v>2</v>
      </c>
      <c r="C18" s="6" t="s">
        <v>3</v>
      </c>
      <c r="D18" s="7" t="s">
        <v>4</v>
      </c>
      <c r="E18" s="6" t="s">
        <v>5</v>
      </c>
      <c r="F18" s="6" t="s">
        <v>6</v>
      </c>
      <c r="G18" s="6" t="s">
        <v>7</v>
      </c>
      <c r="H18" s="6" t="s">
        <v>8</v>
      </c>
      <c r="I18" s="6" t="s">
        <v>9</v>
      </c>
      <c r="J18" s="6" t="s">
        <v>10</v>
      </c>
      <c r="K18" s="6" t="s">
        <v>11</v>
      </c>
      <c r="L18" s="21" t="s">
        <v>12</v>
      </c>
      <c r="M18" s="22" t="s">
        <v>13</v>
      </c>
      <c r="N18" s="23" t="s">
        <v>14</v>
      </c>
      <c r="O18" s="24"/>
      <c r="P18" s="2"/>
      <c r="Q18" s="2"/>
      <c r="R18" s="2"/>
    </row>
    <row r="19" spans="1:18" s="2" customFormat="1" ht="46.8" x14ac:dyDescent="0.25">
      <c r="A19" s="8">
        <v>1</v>
      </c>
      <c r="B19" s="9" t="s">
        <v>15</v>
      </c>
      <c r="C19" s="10">
        <v>44440</v>
      </c>
      <c r="D19" s="11" t="s">
        <v>16</v>
      </c>
      <c r="E19" s="12" t="s">
        <v>17</v>
      </c>
      <c r="F19" s="12" t="s">
        <v>18</v>
      </c>
      <c r="G19" s="12" t="s">
        <v>19</v>
      </c>
      <c r="H19" s="13" t="s">
        <v>20</v>
      </c>
      <c r="I19" s="13" t="s">
        <v>21</v>
      </c>
      <c r="J19" s="13" t="s">
        <v>22</v>
      </c>
      <c r="K19" s="9" t="s">
        <v>23</v>
      </c>
      <c r="L19" s="34">
        <v>20280</v>
      </c>
      <c r="M19" s="8">
        <v>23</v>
      </c>
      <c r="N19" s="27">
        <f>L19/23*M19</f>
        <v>20280</v>
      </c>
      <c r="O19" s="28" t="s">
        <v>24</v>
      </c>
      <c r="P19" s="2">
        <f>VLOOKUP(D19,[1]创联!$D:$E,2,0)</f>
        <v>20280</v>
      </c>
      <c r="Q19" s="2">
        <f t="shared" ref="Q19:Q20" si="5">L19-P19</f>
        <v>0</v>
      </c>
      <c r="R19" s="2">
        <f>P19/23*M19-N19</f>
        <v>0</v>
      </c>
    </row>
    <row r="20" spans="1:18" ht="69" x14ac:dyDescent="0.25">
      <c r="A20" s="8">
        <v>28</v>
      </c>
      <c r="B20" s="36" t="s">
        <v>25</v>
      </c>
      <c r="C20" s="18">
        <v>44574</v>
      </c>
      <c r="D20" s="19" t="s">
        <v>26</v>
      </c>
      <c r="E20" s="16" t="s">
        <v>27</v>
      </c>
      <c r="F20" s="17" t="s">
        <v>28</v>
      </c>
      <c r="G20" s="17" t="s">
        <v>29</v>
      </c>
      <c r="H20" s="13" t="s">
        <v>30</v>
      </c>
      <c r="I20" s="13" t="s">
        <v>21</v>
      </c>
      <c r="J20" s="13" t="s">
        <v>22</v>
      </c>
      <c r="K20" s="29" t="s">
        <v>31</v>
      </c>
      <c r="L20" s="26">
        <v>16380</v>
      </c>
      <c r="M20" s="8">
        <v>23</v>
      </c>
      <c r="N20" s="27">
        <f t="shared" ref="N20" si="6">L20/23*M20</f>
        <v>16380</v>
      </c>
      <c r="O20" s="28" t="s">
        <v>24</v>
      </c>
      <c r="P20" s="2">
        <f>VLOOKUP(D20,[1]创联!$D:$E,2,0)</f>
        <v>16380</v>
      </c>
      <c r="Q20" s="2">
        <f t="shared" si="5"/>
        <v>0</v>
      </c>
      <c r="R20" s="2">
        <f t="shared" ref="R20" si="7">P20/23*M20-N20</f>
        <v>0</v>
      </c>
    </row>
    <row r="21" spans="1:18" x14ac:dyDescent="0.25">
      <c r="N21" s="4">
        <f>SUM(N19:N20)</f>
        <v>36660</v>
      </c>
      <c r="O21" s="33"/>
    </row>
    <row r="24" spans="1:18" s="40" customFormat="1" x14ac:dyDescent="0.25">
      <c r="M24" s="42" t="s">
        <v>34</v>
      </c>
      <c r="N24" s="43">
        <f>N5+N12+N21</f>
        <v>102956.26794258373</v>
      </c>
      <c r="O24" s="44"/>
    </row>
    <row r="25" spans="1:18" s="40" customFormat="1" x14ac:dyDescent="0.25">
      <c r="N25" s="41"/>
      <c r="O25" s="44"/>
    </row>
    <row r="26" spans="1:18" x14ac:dyDescent="0.25">
      <c r="F26" s="45" t="s">
        <v>35</v>
      </c>
      <c r="G26" s="45" t="s">
        <v>36</v>
      </c>
      <c r="H26" s="46" t="s">
        <v>37</v>
      </c>
    </row>
    <row r="27" spans="1:18" x14ac:dyDescent="0.25">
      <c r="F27" s="13" t="s">
        <v>18</v>
      </c>
      <c r="G27" s="13" t="s">
        <v>19</v>
      </c>
      <c r="H27" s="47">
        <f>N3+N10+N19</f>
        <v>59772.631578947374</v>
      </c>
    </row>
    <row r="28" spans="1:18" x14ac:dyDescent="0.25">
      <c r="F28" s="13" t="s">
        <v>28</v>
      </c>
      <c r="G28" s="13" t="s">
        <v>29</v>
      </c>
      <c r="H28" s="47">
        <f>N4+N11+N20</f>
        <v>43183.63636363636</v>
      </c>
    </row>
  </sheetData>
  <autoFilter ref="A18:R21"/>
  <mergeCells count="3">
    <mergeCell ref="A1:N1"/>
    <mergeCell ref="A8:N8"/>
    <mergeCell ref="A17:N17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1月-3月费用确认单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66030022@UE</dc:creator>
  <cp:lastModifiedBy>66030022@UE</cp:lastModifiedBy>
  <dcterms:created xsi:type="dcterms:W3CDTF">2018-07-09T00:28:00Z</dcterms:created>
  <dcterms:modified xsi:type="dcterms:W3CDTF">2022-06-20T10:33:25Z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713F192A947B4B089DDD46B124D3B374</vt:lpwstr>
  </property>
</Properties>
</file>