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aox\Desktop\"/>
    </mc:Choice>
  </mc:AlternateContent>
  <xr:revisionPtr revIDLastSave="0" documentId="13_ncr:1_{E02EF82E-966F-4570-8CF4-AE5192100935}" xr6:coauthVersionLast="47" xr6:coauthVersionMax="47" xr10:uidLastSave="{00000000-0000-0000-0000-000000000000}"/>
  <bookViews>
    <workbookView xWindow="-110" yWindow="-110" windowWidth="25820" windowHeight="13900" activeTab="2" xr2:uid="{00000000-000D-0000-FFFF-FFFF00000000}"/>
  </bookViews>
  <sheets>
    <sheet name="账单" sheetId="9" r:id="rId1"/>
    <sheet name="财务要" sheetId="12" state="hidden" r:id="rId2"/>
    <sheet name="海淀分公司工资表" sheetId="1" r:id="rId3"/>
    <sheet name="社保" sheetId="2" r:id="rId4"/>
    <sheet name="缴费比例" sheetId="5" r:id="rId5"/>
    <sheet name="福州" sheetId="6" state="hidden" r:id="rId6"/>
    <sheet name="合肥" sheetId="7" state="hidden" r:id="rId7"/>
    <sheet name="个税系统表" sheetId="8" state="hidden" r:id="rId8"/>
    <sheet name="外地社保" sheetId="11" state="hidden" r:id="rId9"/>
    <sheet name="翼水" sheetId="14" r:id="rId10"/>
  </sheets>
  <externalReferences>
    <externalReference r:id="rId11"/>
  </externalReferences>
  <definedNames>
    <definedName name="_xlnm._FilterDatabase" localSheetId="2" hidden="1">海淀分公司工资表!$A$2:$BA$5</definedName>
    <definedName name="_xlnm._FilterDatabase" localSheetId="3" hidden="1">社保!$A$1:$AH$14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3" i="1"/>
  <c r="AB3" i="1"/>
  <c r="AC3" i="1"/>
  <c r="AD3" i="1"/>
  <c r="AE3" i="1"/>
  <c r="AF3" i="1"/>
  <c r="AG3" i="1"/>
  <c r="AH3" i="1"/>
  <c r="AI3" i="1"/>
  <c r="AL3" i="1"/>
  <c r="AM3" i="1"/>
  <c r="AN3" i="1"/>
  <c r="AO3" i="1"/>
  <c r="AB4" i="1"/>
  <c r="AC4" i="1"/>
  <c r="AD4" i="1"/>
  <c r="AE4" i="1"/>
  <c r="AF4" i="1"/>
  <c r="AG4" i="1"/>
  <c r="AH4" i="1"/>
  <c r="AI4" i="1"/>
  <c r="AL4" i="1"/>
  <c r="AM4" i="1"/>
  <c r="AN4" i="1"/>
  <c r="AO4" i="1"/>
  <c r="AB5" i="1"/>
  <c r="AC5" i="1"/>
  <c r="AD5" i="1"/>
  <c r="AE5" i="1"/>
  <c r="AF5" i="1"/>
  <c r="AG5" i="1"/>
  <c r="AH5" i="1"/>
  <c r="AI5" i="1"/>
  <c r="AL5" i="1"/>
  <c r="AM5" i="1"/>
  <c r="AN5" i="1"/>
  <c r="AO5" i="1"/>
  <c r="AB6" i="1"/>
  <c r="AC6" i="1"/>
  <c r="AD6" i="1"/>
  <c r="AE6" i="1"/>
  <c r="AF6" i="1"/>
  <c r="AG6" i="1"/>
  <c r="AH6" i="1"/>
  <c r="AI6" i="1"/>
  <c r="AL6" i="1"/>
  <c r="AM6" i="1"/>
  <c r="AN6" i="1"/>
  <c r="AO6" i="1"/>
  <c r="AB7" i="1"/>
  <c r="AC7" i="1"/>
  <c r="AD7" i="1"/>
  <c r="AE7" i="1"/>
  <c r="AF7" i="1"/>
  <c r="AG7" i="1"/>
  <c r="AH7" i="1"/>
  <c r="AI7" i="1"/>
  <c r="AL7" i="1"/>
  <c r="AM7" i="1"/>
  <c r="AN7" i="1"/>
  <c r="AO7" i="1"/>
  <c r="AB8" i="1"/>
  <c r="AC8" i="1"/>
  <c r="AD8" i="1"/>
  <c r="AE8" i="1"/>
  <c r="AF8" i="1"/>
  <c r="AG8" i="1"/>
  <c r="AH8" i="1"/>
  <c r="AI8" i="1"/>
  <c r="AL8" i="1"/>
  <c r="AM8" i="1"/>
  <c r="AN8" i="1"/>
  <c r="AO8" i="1"/>
  <c r="AB9" i="1"/>
  <c r="AC9" i="1"/>
  <c r="AD9" i="1"/>
  <c r="AE9" i="1"/>
  <c r="AF9" i="1"/>
  <c r="AG9" i="1"/>
  <c r="AH9" i="1"/>
  <c r="AI9" i="1"/>
  <c r="AL9" i="1"/>
  <c r="AM9" i="1"/>
  <c r="AN9" i="1"/>
  <c r="AO9" i="1"/>
  <c r="AB10" i="1"/>
  <c r="AC10" i="1"/>
  <c r="AD10" i="1"/>
  <c r="AE10" i="1"/>
  <c r="AF10" i="1"/>
  <c r="AG10" i="1"/>
  <c r="AH10" i="1"/>
  <c r="AI10" i="1"/>
  <c r="AL10" i="1"/>
  <c r="AM10" i="1"/>
  <c r="AN10" i="1"/>
  <c r="AO10" i="1"/>
  <c r="AB11" i="1"/>
  <c r="AC11" i="1"/>
  <c r="AD11" i="1"/>
  <c r="AE11" i="1"/>
  <c r="AF11" i="1"/>
  <c r="AG11" i="1"/>
  <c r="AH11" i="1"/>
  <c r="AI11" i="1"/>
  <c r="AL11" i="1"/>
  <c r="AM11" i="1"/>
  <c r="AN11" i="1"/>
  <c r="AO11" i="1"/>
  <c r="AB12" i="1"/>
  <c r="AC12" i="1"/>
  <c r="AD12" i="1"/>
  <c r="AE12" i="1"/>
  <c r="AF12" i="1"/>
  <c r="AG12" i="1"/>
  <c r="AH12" i="1"/>
  <c r="AI12" i="1"/>
  <c r="AL12" i="1"/>
  <c r="AM12" i="1"/>
  <c r="AN12" i="1"/>
  <c r="AO12" i="1"/>
  <c r="AB13" i="1"/>
  <c r="AC13" i="1"/>
  <c r="AD13" i="1"/>
  <c r="AE13" i="1"/>
  <c r="AF13" i="1"/>
  <c r="AG13" i="1"/>
  <c r="AH13" i="1"/>
  <c r="AI13" i="1"/>
  <c r="AL13" i="1"/>
  <c r="AM13" i="1"/>
  <c r="AN13" i="1"/>
  <c r="AO13" i="1"/>
  <c r="AB14" i="1"/>
  <c r="AC14" i="1"/>
  <c r="AD14" i="1"/>
  <c r="AE14" i="1"/>
  <c r="AF14" i="1"/>
  <c r="AG14" i="1"/>
  <c r="AH14" i="1"/>
  <c r="AI14" i="1"/>
  <c r="AL14" i="1"/>
  <c r="AM14" i="1"/>
  <c r="AN14" i="1"/>
  <c r="AO14" i="1"/>
  <c r="AB15" i="1"/>
  <c r="AC15" i="1"/>
  <c r="AD15" i="1"/>
  <c r="AE15" i="1"/>
  <c r="AF15" i="1"/>
  <c r="AG15" i="1"/>
  <c r="AH15" i="1"/>
  <c r="AI15" i="1"/>
  <c r="AL15" i="1"/>
  <c r="AM15" i="1"/>
  <c r="AN15" i="1"/>
  <c r="AO15" i="1"/>
  <c r="AP3" i="1"/>
  <c r="AP4" i="1"/>
  <c r="AP5" i="1"/>
  <c r="AP6" i="1"/>
  <c r="AP7" i="1"/>
  <c r="AP8" i="1"/>
  <c r="AP9" i="1"/>
  <c r="AP10" i="1"/>
  <c r="AP11" i="1"/>
  <c r="AP12" i="1"/>
  <c r="AP13" i="1"/>
  <c r="AP14" i="1"/>
  <c r="AP15" i="1"/>
  <c r="BA3" i="1"/>
  <c r="BA4" i="1"/>
  <c r="BA5" i="1"/>
  <c r="BA6" i="1"/>
  <c r="BA7" i="1"/>
  <c r="BA8" i="1"/>
  <c r="BA9" i="1"/>
  <c r="BA10" i="1"/>
  <c r="BA11" i="1"/>
  <c r="BA12" i="1"/>
  <c r="BA13" i="1"/>
  <c r="BA14" i="1"/>
  <c r="BA15" i="1"/>
  <c r="AK14" i="1"/>
  <c r="AK11" i="1"/>
  <c r="AK7" i="1"/>
  <c r="AK4" i="1"/>
  <c r="AK15" i="1"/>
  <c r="AK5" i="1"/>
  <c r="AK12" i="1"/>
  <c r="AK10" i="1"/>
  <c r="AK9" i="1"/>
  <c r="AK8" i="1"/>
  <c r="AK6" i="1"/>
  <c r="AK3" i="1"/>
  <c r="AK13" i="1"/>
  <c r="AT3" i="1"/>
  <c r="AT4" i="1"/>
  <c r="AT5" i="1"/>
  <c r="AT6" i="1"/>
  <c r="AT7" i="1"/>
  <c r="AT8" i="1"/>
  <c r="AT9" i="1"/>
  <c r="AT10" i="1"/>
  <c r="AT11" i="1"/>
  <c r="AT12" i="1"/>
  <c r="AT13" i="1"/>
  <c r="AT14" i="1"/>
  <c r="AT15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D5" i="9"/>
  <c r="D6" i="9"/>
  <c r="D7" i="9"/>
  <c r="S14" i="2"/>
  <c r="R14" i="2"/>
  <c r="V15" i="1"/>
  <c r="Q14" i="2"/>
  <c r="P14" i="2"/>
  <c r="O14" i="2"/>
  <c r="W15" i="1"/>
  <c r="N14" i="2"/>
  <c r="M14" i="2"/>
  <c r="U15" i="1"/>
  <c r="L14" i="2"/>
  <c r="R13" i="2"/>
  <c r="Q13" i="2"/>
  <c r="P13" i="2"/>
  <c r="O13" i="2"/>
  <c r="W14" i="1"/>
  <c r="N13" i="2"/>
  <c r="M13" i="2"/>
  <c r="U14" i="1"/>
  <c r="L13" i="2"/>
  <c r="R12" i="2"/>
  <c r="Q12" i="2"/>
  <c r="P12" i="2"/>
  <c r="O12" i="2"/>
  <c r="W13" i="1"/>
  <c r="N12" i="2"/>
  <c r="M12" i="2"/>
  <c r="U13" i="1"/>
  <c r="L12" i="2"/>
  <c r="R11" i="2"/>
  <c r="Q11" i="2"/>
  <c r="P11" i="2"/>
  <c r="O11" i="2"/>
  <c r="W12" i="1"/>
  <c r="N11" i="2"/>
  <c r="M11" i="2"/>
  <c r="U12" i="1"/>
  <c r="L11" i="2"/>
  <c r="R10" i="2"/>
  <c r="Q10" i="2"/>
  <c r="P10" i="2"/>
  <c r="O10" i="2"/>
  <c r="W11" i="1"/>
  <c r="N10" i="2"/>
  <c r="M10" i="2"/>
  <c r="U11" i="1"/>
  <c r="L10" i="2"/>
  <c r="R9" i="2"/>
  <c r="Q9" i="2"/>
  <c r="P9" i="2"/>
  <c r="O9" i="2"/>
  <c r="W10" i="1"/>
  <c r="N9" i="2"/>
  <c r="M9" i="2"/>
  <c r="U10" i="1"/>
  <c r="L9" i="2"/>
  <c r="R8" i="2"/>
  <c r="Q8" i="2"/>
  <c r="P8" i="2"/>
  <c r="O8" i="2"/>
  <c r="W9" i="1"/>
  <c r="N8" i="2"/>
  <c r="M8" i="2"/>
  <c r="U9" i="1"/>
  <c r="L8" i="2"/>
  <c r="R7" i="2"/>
  <c r="Q7" i="2"/>
  <c r="P7" i="2"/>
  <c r="O7" i="2"/>
  <c r="W8" i="1"/>
  <c r="N7" i="2"/>
  <c r="M7" i="2"/>
  <c r="U8" i="1"/>
  <c r="L7" i="2"/>
  <c r="R6" i="2"/>
  <c r="Q6" i="2"/>
  <c r="P6" i="2"/>
  <c r="O6" i="2"/>
  <c r="W7" i="1"/>
  <c r="N6" i="2"/>
  <c r="M6" i="2"/>
  <c r="U7" i="1"/>
  <c r="L6" i="2"/>
  <c r="R5" i="2"/>
  <c r="Q5" i="2"/>
  <c r="P5" i="2"/>
  <c r="O5" i="2"/>
  <c r="W6" i="1"/>
  <c r="N5" i="2"/>
  <c r="M5" i="2"/>
  <c r="U6" i="1"/>
  <c r="L5" i="2"/>
  <c r="R4" i="2"/>
  <c r="Q4" i="2"/>
  <c r="P4" i="2"/>
  <c r="O4" i="2"/>
  <c r="W5" i="1"/>
  <c r="N4" i="2"/>
  <c r="M4" i="2"/>
  <c r="U5" i="1"/>
  <c r="L4" i="2"/>
  <c r="R3" i="2"/>
  <c r="Q3" i="2"/>
  <c r="P3" i="2"/>
  <c r="O3" i="2"/>
  <c r="W4" i="1"/>
  <c r="N3" i="2"/>
  <c r="M3" i="2"/>
  <c r="U4" i="1"/>
  <c r="L3" i="2"/>
  <c r="R2" i="2"/>
  <c r="Q2" i="2"/>
  <c r="P2" i="2"/>
  <c r="O2" i="2"/>
  <c r="W3" i="1"/>
  <c r="N2" i="2"/>
  <c r="M2" i="2"/>
  <c r="U3" i="1"/>
  <c r="L2" i="2"/>
  <c r="U10" i="2"/>
  <c r="Y11" i="1"/>
  <c r="T10" i="2"/>
  <c r="X15" i="1"/>
  <c r="V5" i="1"/>
  <c r="X5" i="1"/>
  <c r="T14" i="2"/>
  <c r="U14" i="2"/>
  <c r="Y15" i="1"/>
  <c r="Z15" i="1"/>
  <c r="AQ15" i="1"/>
  <c r="S3" i="2"/>
  <c r="W3" i="2"/>
  <c r="T3" i="2"/>
  <c r="U3" i="2"/>
  <c r="Y4" i="1"/>
  <c r="S4" i="2"/>
  <c r="X4" i="2"/>
  <c r="T4" i="2"/>
  <c r="U4" i="2"/>
  <c r="Y5" i="1"/>
  <c r="S5" i="2"/>
  <c r="W5" i="2"/>
  <c r="T5" i="2"/>
  <c r="U5" i="2"/>
  <c r="Y6" i="1"/>
  <c r="S6" i="2"/>
  <c r="X6" i="2"/>
  <c r="T6" i="2"/>
  <c r="U6" i="2"/>
  <c r="Y7" i="1"/>
  <c r="S7" i="2"/>
  <c r="X7" i="2"/>
  <c r="T7" i="2"/>
  <c r="U7" i="2"/>
  <c r="Y8" i="1"/>
  <c r="S8" i="2"/>
  <c r="X8" i="2"/>
  <c r="T8" i="2"/>
  <c r="U8" i="2"/>
  <c r="Y9" i="1"/>
  <c r="S9" i="2"/>
  <c r="X9" i="2"/>
  <c r="T9" i="2"/>
  <c r="U9" i="2"/>
  <c r="Y10" i="1"/>
  <c r="S10" i="2"/>
  <c r="X10" i="2"/>
  <c r="S11" i="2"/>
  <c r="W11" i="2"/>
  <c r="T11" i="2"/>
  <c r="U11" i="2"/>
  <c r="Y12" i="1"/>
  <c r="S12" i="2"/>
  <c r="X12" i="2"/>
  <c r="T12" i="2"/>
  <c r="U12" i="2"/>
  <c r="Y13" i="1"/>
  <c r="S13" i="2"/>
  <c r="X13" i="2"/>
  <c r="T13" i="2"/>
  <c r="U13" i="2"/>
  <c r="Y14" i="1"/>
  <c r="Z2" i="2"/>
  <c r="V3" i="2"/>
  <c r="Z3" i="2"/>
  <c r="V4" i="2"/>
  <c r="Z4" i="2"/>
  <c r="V5" i="2"/>
  <c r="Z5" i="2"/>
  <c r="V6" i="2"/>
  <c r="Z6" i="2"/>
  <c r="V7" i="2"/>
  <c r="Z7" i="2"/>
  <c r="V8" i="2"/>
  <c r="Z8" i="2"/>
  <c r="V9" i="2"/>
  <c r="Z9" i="2"/>
  <c r="V10" i="2"/>
  <c r="Y10" i="2"/>
  <c r="Z10" i="2"/>
  <c r="V11" i="2"/>
  <c r="Z11" i="2"/>
  <c r="V12" i="2"/>
  <c r="Z12" i="2"/>
  <c r="V13" i="2"/>
  <c r="Z13" i="2"/>
  <c r="V14" i="2"/>
  <c r="W14" i="2"/>
  <c r="X14" i="2"/>
  <c r="Z14" i="2"/>
  <c r="U2" i="2"/>
  <c r="Y3" i="1"/>
  <c r="T2" i="2"/>
  <c r="S2" i="2"/>
  <c r="V3" i="1"/>
  <c r="X3" i="1"/>
  <c r="Z3" i="1"/>
  <c r="AQ3" i="1"/>
  <c r="V13" i="1"/>
  <c r="X13" i="1"/>
  <c r="Z13" i="1"/>
  <c r="AQ13" i="1"/>
  <c r="V9" i="1"/>
  <c r="X9" i="1"/>
  <c r="Z9" i="1"/>
  <c r="AQ9" i="1"/>
  <c r="AS9" i="1"/>
  <c r="Z5" i="1"/>
  <c r="AQ5" i="1"/>
  <c r="V8" i="1"/>
  <c r="X8" i="1"/>
  <c r="Z8" i="1"/>
  <c r="AQ8" i="1"/>
  <c r="AS15" i="1"/>
  <c r="AV15" i="1"/>
  <c r="AS5" i="1"/>
  <c r="AV5" i="1"/>
  <c r="AS3" i="1"/>
  <c r="AV3" i="1"/>
  <c r="AV8" i="1"/>
  <c r="AS8" i="1"/>
  <c r="V14" i="1"/>
  <c r="X14" i="1"/>
  <c r="Z14" i="1"/>
  <c r="AQ14" i="1"/>
  <c r="V6" i="1"/>
  <c r="X6" i="1"/>
  <c r="Z6" i="1"/>
  <c r="AQ6" i="1"/>
  <c r="AS13" i="1"/>
  <c r="AV13" i="1"/>
  <c r="V10" i="1"/>
  <c r="X10" i="1"/>
  <c r="Z10" i="1"/>
  <c r="AQ10" i="1"/>
  <c r="V11" i="1"/>
  <c r="X11" i="1"/>
  <c r="Z11" i="1"/>
  <c r="AQ11" i="1"/>
  <c r="V4" i="1"/>
  <c r="X4" i="1"/>
  <c r="Z4" i="1"/>
  <c r="AQ4" i="1"/>
  <c r="V7" i="1"/>
  <c r="X7" i="1"/>
  <c r="Z7" i="1"/>
  <c r="AQ7" i="1"/>
  <c r="V12" i="1"/>
  <c r="X12" i="1"/>
  <c r="Z12" i="1"/>
  <c r="AQ12" i="1"/>
  <c r="X5" i="2"/>
  <c r="Y8" i="2"/>
  <c r="W6" i="2"/>
  <c r="W9" i="2"/>
  <c r="X11" i="2"/>
  <c r="W7" i="2"/>
  <c r="W13" i="2"/>
  <c r="Y13" i="2"/>
  <c r="Y7" i="2"/>
  <c r="Y12" i="2"/>
  <c r="Y6" i="2"/>
  <c r="Y4" i="2"/>
  <c r="Y2" i="2"/>
  <c r="X3" i="2"/>
  <c r="Y11" i="2"/>
  <c r="Y9" i="2"/>
  <c r="Y5" i="2"/>
  <c r="W2" i="2"/>
  <c r="W12" i="2"/>
  <c r="W10" i="2"/>
  <c r="W8" i="2"/>
  <c r="W4" i="2"/>
  <c r="Y14" i="2"/>
  <c r="V2" i="2"/>
  <c r="Y3" i="2"/>
  <c r="X2" i="2"/>
  <c r="B25" i="12"/>
  <c r="C20" i="12"/>
  <c r="C16" i="12"/>
  <c r="C21" i="12"/>
  <c r="C17" i="12"/>
  <c r="C22" i="12"/>
  <c r="C18" i="12"/>
  <c r="C23" i="12"/>
  <c r="C19" i="12"/>
  <c r="C25" i="12"/>
  <c r="C11" i="12"/>
  <c r="C12" i="12"/>
  <c r="C13" i="12"/>
  <c r="C14" i="12"/>
  <c r="C2" i="12"/>
  <c r="C3" i="12"/>
  <c r="C4" i="12"/>
  <c r="C5" i="12"/>
  <c r="C6" i="12"/>
  <c r="C7" i="12"/>
  <c r="BC13" i="11"/>
  <c r="N3" i="11"/>
  <c r="S3" i="11"/>
  <c r="AS3" i="11"/>
  <c r="AX3" i="11"/>
  <c r="X3" i="11"/>
  <c r="AC3" i="11"/>
  <c r="AF3" i="11"/>
  <c r="P3" i="11"/>
  <c r="U3" i="11"/>
  <c r="Z3" i="11"/>
  <c r="AT3" i="11"/>
  <c r="AI3" i="11"/>
  <c r="AU3" i="11"/>
  <c r="AZ3" i="11"/>
  <c r="AK3" i="11"/>
  <c r="AV3" i="11"/>
  <c r="AW3" i="11"/>
  <c r="N4" i="11"/>
  <c r="AS4" i="11"/>
  <c r="AX4" i="11"/>
  <c r="S4" i="11"/>
  <c r="X4" i="11"/>
  <c r="AF4" i="11"/>
  <c r="P4" i="11"/>
  <c r="U4" i="11"/>
  <c r="Z4" i="11"/>
  <c r="AT4" i="11"/>
  <c r="AI4" i="11"/>
  <c r="AU4" i="11"/>
  <c r="AK4" i="11"/>
  <c r="AV4" i="11"/>
  <c r="N5" i="11"/>
  <c r="AS5" i="11"/>
  <c r="AX5" i="11"/>
  <c r="S5" i="11"/>
  <c r="X5" i="11"/>
  <c r="AF5" i="11"/>
  <c r="P5" i="11"/>
  <c r="U5" i="11"/>
  <c r="Z5" i="11"/>
  <c r="AT5" i="11"/>
  <c r="AI5" i="11"/>
  <c r="AU5" i="11"/>
  <c r="AK5" i="11"/>
  <c r="AV5" i="11"/>
  <c r="N6" i="11"/>
  <c r="AS6" i="11"/>
  <c r="AX6" i="11"/>
  <c r="S6" i="11"/>
  <c r="X6" i="11"/>
  <c r="AF6" i="11"/>
  <c r="P6" i="11"/>
  <c r="U6" i="11"/>
  <c r="Z6" i="11"/>
  <c r="AT6" i="11"/>
  <c r="AI6" i="11"/>
  <c r="AU6" i="11"/>
  <c r="AK6" i="11"/>
  <c r="AV6" i="11"/>
  <c r="AW6" i="11"/>
  <c r="N7" i="11"/>
  <c r="AS7" i="11"/>
  <c r="AX7" i="11"/>
  <c r="S7" i="11"/>
  <c r="X7" i="11"/>
  <c r="AF7" i="11"/>
  <c r="P7" i="11"/>
  <c r="U7" i="11"/>
  <c r="Z7" i="11"/>
  <c r="AT7" i="11"/>
  <c r="AI7" i="11"/>
  <c r="AU7" i="11"/>
  <c r="AK7" i="11"/>
  <c r="AV7" i="11"/>
  <c r="N8" i="11"/>
  <c r="AS8" i="11"/>
  <c r="AX8" i="11"/>
  <c r="BC8" i="11"/>
  <c r="S8" i="11"/>
  <c r="X8" i="11"/>
  <c r="AF8" i="11"/>
  <c r="P8" i="11"/>
  <c r="U8" i="11"/>
  <c r="Z8" i="11"/>
  <c r="AT8" i="11"/>
  <c r="AI8" i="11"/>
  <c r="AU8" i="11"/>
  <c r="AZ8" i="11"/>
  <c r="AK8" i="11"/>
  <c r="AV8" i="11"/>
  <c r="N9" i="11"/>
  <c r="AS9" i="11"/>
  <c r="AX9" i="11"/>
  <c r="S9" i="11"/>
  <c r="X9" i="11"/>
  <c r="AF9" i="11"/>
  <c r="P9" i="11"/>
  <c r="U9" i="11"/>
  <c r="Z9" i="11"/>
  <c r="AT9" i="11"/>
  <c r="AI9" i="11"/>
  <c r="AU9" i="11"/>
  <c r="AZ9" i="11"/>
  <c r="AK9" i="11"/>
  <c r="AV9" i="11"/>
  <c r="AW9" i="11"/>
  <c r="N10" i="11"/>
  <c r="AS10" i="11"/>
  <c r="AX10" i="11"/>
  <c r="S10" i="11"/>
  <c r="X10" i="11"/>
  <c r="AF10" i="11"/>
  <c r="P10" i="11"/>
  <c r="U10" i="11"/>
  <c r="Z10" i="11"/>
  <c r="AT10" i="11"/>
  <c r="AI10" i="11"/>
  <c r="AU10" i="11"/>
  <c r="AZ10" i="11"/>
  <c r="AK10" i="11"/>
  <c r="AV10" i="11"/>
  <c r="AW10" i="11"/>
  <c r="N11" i="11"/>
  <c r="AS11" i="11"/>
  <c r="AX11" i="11"/>
  <c r="BC11" i="11"/>
  <c r="S11" i="11"/>
  <c r="X11" i="11"/>
  <c r="AF11" i="11"/>
  <c r="P11" i="11"/>
  <c r="U11" i="11"/>
  <c r="Z11" i="11"/>
  <c r="AT11" i="11"/>
  <c r="AI11" i="11"/>
  <c r="AU11" i="11"/>
  <c r="AZ11" i="11"/>
  <c r="AK11" i="11"/>
  <c r="AV11" i="11"/>
  <c r="N12" i="11"/>
  <c r="AS12" i="11"/>
  <c r="AX12" i="11"/>
  <c r="BC12" i="11"/>
  <c r="S12" i="11"/>
  <c r="X12" i="11"/>
  <c r="AF12" i="11"/>
  <c r="P12" i="11"/>
  <c r="U12" i="11"/>
  <c r="Z12" i="11"/>
  <c r="AT12" i="11"/>
  <c r="AI12" i="11"/>
  <c r="AU12" i="11"/>
  <c r="AZ12" i="11"/>
  <c r="AK12" i="11"/>
  <c r="AV12" i="11"/>
  <c r="B4" i="12"/>
  <c r="B6" i="12"/>
  <c r="AM42" i="1"/>
  <c r="AH42" i="1"/>
  <c r="AD42" i="1"/>
  <c r="AU42" i="1"/>
  <c r="AA42" i="1"/>
  <c r="AJ42" i="1"/>
  <c r="AR42" i="1"/>
  <c r="AZ7" i="11"/>
  <c r="BC7" i="11"/>
  <c r="AW4" i="11"/>
  <c r="AZ4" i="11"/>
  <c r="BC4" i="11"/>
  <c r="AZ6" i="11"/>
  <c r="BC9" i="11"/>
  <c r="AW11" i="11"/>
  <c r="AW8" i="11"/>
  <c r="AW12" i="11"/>
  <c r="BC6" i="11"/>
  <c r="BC5" i="11"/>
  <c r="BC3" i="11"/>
  <c r="AW7" i="11"/>
  <c r="AW5" i="11"/>
  <c r="BC10" i="11"/>
  <c r="AZ5" i="11"/>
  <c r="AV9" i="1"/>
  <c r="AV12" i="1"/>
  <c r="AS12" i="1"/>
  <c r="AV10" i="1"/>
  <c r="AS10" i="1"/>
  <c r="AS14" i="1"/>
  <c r="AV14" i="1"/>
  <c r="AS11" i="1"/>
  <c r="AV11" i="1"/>
  <c r="AS7" i="1"/>
  <c r="AV7" i="1"/>
  <c r="AS6" i="1"/>
  <c r="D4" i="9"/>
  <c r="D8" i="9"/>
  <c r="D9" i="9"/>
  <c r="D10" i="9"/>
  <c r="AV6" i="1"/>
  <c r="AV4" i="1"/>
  <c r="AS4" i="1"/>
  <c r="T42" i="1"/>
  <c r="AI42" i="1"/>
  <c r="AE42" i="1"/>
  <c r="AG42" i="1"/>
  <c r="AP42" i="1"/>
  <c r="AB42" i="1"/>
  <c r="AN42" i="1"/>
  <c r="AC42" i="1"/>
  <c r="AL42" i="1"/>
  <c r="AO42" i="1"/>
  <c r="AF42" i="1"/>
  <c r="D13" i="9"/>
  <c r="D19" i="9"/>
  <c r="D18" i="9"/>
  <c r="D12" i="9"/>
  <c r="B14" i="12"/>
  <c r="B13" i="12"/>
  <c r="B23" i="12"/>
  <c r="B19" i="12"/>
  <c r="B22" i="12"/>
  <c r="B18" i="12"/>
  <c r="W42" i="1"/>
  <c r="C15" i="12"/>
  <c r="AT42" i="1"/>
  <c r="U42" i="1"/>
  <c r="Y42" i="1"/>
  <c r="C26" i="12"/>
  <c r="D20" i="9"/>
  <c r="D21" i="9"/>
  <c r="D22" i="9"/>
  <c r="AK42" i="1"/>
  <c r="D14" i="9"/>
  <c r="D15" i="9"/>
  <c r="D16" i="9"/>
  <c r="D23" i="9"/>
  <c r="B21" i="12"/>
  <c r="B17" i="12"/>
  <c r="V42" i="1"/>
  <c r="B11" i="12"/>
  <c r="B20" i="12"/>
  <c r="B16" i="12"/>
  <c r="B12" i="12"/>
  <c r="B7" i="12"/>
  <c r="B3" i="12"/>
  <c r="Z42" i="1"/>
  <c r="B26" i="12"/>
  <c r="B15" i="12"/>
  <c r="B5" i="12"/>
  <c r="AV42" i="1"/>
  <c r="AQ42" i="1"/>
  <c r="B2" i="12"/>
  <c r="AS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kk</author>
  </authors>
  <commentList>
    <comment ref="B1" authorId="0" shapeId="0" xr:uid="{00000000-0006-0000-0800-000001000000}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 shapeId="0" xr:uid="{00000000-0006-0000-0800-000002000000}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 shapeId="0" xr:uid="{00000000-0006-0000-0800-000003000000}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 shapeId="0" xr:uid="{00000000-0006-0000-0800-000004000000}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 shapeId="0" xr:uid="{00000000-0006-0000-0800-000005000000}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 shapeId="0" xr:uid="{00000000-0006-0000-0800-000006000000}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 shapeId="0" xr:uid="{00000000-0006-0000-0800-000007000000}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sharedStrings.xml><?xml version="1.0" encoding="utf-8"?>
<sst xmlns="http://schemas.openxmlformats.org/spreadsheetml/2006/main" count="1174" uniqueCount="380">
  <si>
    <t>姓名</t>
  </si>
  <si>
    <t>吕金吉</t>
  </si>
  <si>
    <t>冯伟</t>
  </si>
  <si>
    <t>韩金亮</t>
  </si>
  <si>
    <t>130821199905146019</t>
  </si>
  <si>
    <t>412827199808210557</t>
  </si>
  <si>
    <t>130227198705054815</t>
  </si>
  <si>
    <t>序号</t>
  </si>
  <si>
    <t>客户简称</t>
  </si>
  <si>
    <t>*姓名</t>
  </si>
  <si>
    <t>*身份证号码</t>
  </si>
  <si>
    <t>*性别</t>
  </si>
  <si>
    <t>*联系电话</t>
  </si>
  <si>
    <t>入职日期</t>
  </si>
  <si>
    <t>离职日期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</si>
  <si>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</si>
  <si>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</si>
  <si>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</si>
  <si>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</si>
  <si>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</si>
  <si>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</si>
  <si>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</si>
  <si>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净工资</t>
  </si>
  <si>
    <t>其他税后调整</t>
  </si>
  <si>
    <t>实发工资</t>
  </si>
  <si>
    <t>服务费</t>
  </si>
  <si>
    <t>银行帐号</t>
  </si>
  <si>
    <t>身份证号码验证</t>
  </si>
  <si>
    <t>养老个人</t>
  </si>
  <si>
    <t>医疗个人</t>
  </si>
  <si>
    <t>失业个人</t>
  </si>
  <si>
    <t>公积金个人</t>
  </si>
  <si>
    <t>大病医疗</t>
  </si>
  <si>
    <t>合计</t>
  </si>
  <si>
    <t>412724199710057916</t>
  </si>
  <si>
    <t>马志伟</t>
  </si>
  <si>
    <t>141125199606160072</t>
  </si>
  <si>
    <t>牛金星</t>
  </si>
  <si>
    <t>411324200004062817</t>
  </si>
  <si>
    <t>徐文洋</t>
  </si>
  <si>
    <t>130823200009026519</t>
  </si>
  <si>
    <t>132201199308201220</t>
  </si>
  <si>
    <t>姚聪</t>
  </si>
  <si>
    <t>142724199311042121</t>
  </si>
  <si>
    <t>周江</t>
  </si>
  <si>
    <t>421222200004074811</t>
  </si>
  <si>
    <t>李成飞</t>
  </si>
  <si>
    <t>340323198606126974</t>
  </si>
  <si>
    <t>李凯</t>
  </si>
  <si>
    <t>340621199101107530</t>
  </si>
  <si>
    <t>王诗武</t>
  </si>
  <si>
    <t>340828198701242518</t>
  </si>
  <si>
    <t>张健康</t>
  </si>
  <si>
    <t>342401199308125299</t>
  </si>
  <si>
    <t>操汪炎</t>
  </si>
  <si>
    <t>340824199310111413</t>
  </si>
  <si>
    <t>秦松</t>
  </si>
  <si>
    <t>340826199507318912</t>
  </si>
  <si>
    <t>王笑飞</t>
  </si>
  <si>
    <t>341224199206198211</t>
  </si>
  <si>
    <t>吴胜</t>
  </si>
  <si>
    <t>340881199006102632</t>
  </si>
  <si>
    <t>于森</t>
  </si>
  <si>
    <t>342221199307075538</t>
  </si>
  <si>
    <t>智慧融科</t>
    <phoneticPr fontId="2" type="noConversion"/>
  </si>
  <si>
    <t>参保地</t>
    <phoneticPr fontId="2" type="noConversion"/>
  </si>
  <si>
    <t>合肥</t>
  </si>
  <si>
    <t>合肥</t>
    <phoneticPr fontId="2" type="noConversion"/>
  </si>
  <si>
    <t>福州</t>
  </si>
  <si>
    <t>福州</t>
    <phoneticPr fontId="2" type="noConversion"/>
  </si>
  <si>
    <t>公司</t>
  </si>
  <si>
    <t>养老单位</t>
  </si>
  <si>
    <t>失业单位</t>
  </si>
  <si>
    <t>工伤单位</t>
  </si>
  <si>
    <t>医疗单位</t>
  </si>
  <si>
    <t>个人大病</t>
  </si>
  <si>
    <t>公积金单位</t>
  </si>
  <si>
    <t>北京</t>
    <phoneticPr fontId="2" type="noConversion"/>
  </si>
  <si>
    <t>城市</t>
  </si>
  <si>
    <t>险种</t>
  </si>
  <si>
    <t>增减类型</t>
  </si>
  <si>
    <t>增员截止时间</t>
  </si>
  <si>
    <t>企业缴纳比例</t>
  </si>
  <si>
    <t>企业缴纳常量</t>
  </si>
  <si>
    <t>个人缴纳比例</t>
  </si>
  <si>
    <t>个人缴纳常量</t>
  </si>
  <si>
    <t>企业最高基数</t>
  </si>
  <si>
    <t>企业最低基数</t>
  </si>
  <si>
    <t>个人最高基数</t>
  </si>
  <si>
    <t>个人最低基数</t>
  </si>
  <si>
    <t>补缴月数</t>
  </si>
  <si>
    <t>增员材料</t>
  </si>
  <si>
    <t>养老保险</t>
  </si>
  <si>
    <t>当月增当月，当月减当月</t>
  </si>
  <si>
    <t xml:space="preserve"> 17日</t>
  </si>
  <si>
    <t>0.16</t>
  </si>
  <si>
    <t>18379</t>
  </si>
  <si>
    <t>1800</t>
  </si>
  <si>
    <t>正确身份证号码所对应的姓名。身份证扫面件 备注：减员截点时间是18号减养老失业工伤公积金，减当月，医疗生育减员截点时间是23号减次月 医疗生育当月操作当月生效次月扣款并补缴单月。当月操作增减员不产生费用</t>
  </si>
  <si>
    <t>医疗保险</t>
  </si>
  <si>
    <t>当月增当月，当月减次月</t>
  </si>
  <si>
    <t>0.08</t>
  </si>
  <si>
    <t>3676</t>
  </si>
  <si>
    <t>失业保险</t>
  </si>
  <si>
    <t>0.005</t>
  </si>
  <si>
    <t>工伤保险</t>
  </si>
  <si>
    <t>0.0035</t>
  </si>
  <si>
    <t xml:space="preserve"> 17442</t>
  </si>
  <si>
    <t>3488.4</t>
  </si>
  <si>
    <t>生育保险</t>
  </si>
  <si>
    <t xml:space="preserve"> 0.007</t>
  </si>
  <si>
    <t>公积金</t>
  </si>
  <si>
    <t>5%</t>
  </si>
  <si>
    <t xml:space="preserve">24120 </t>
  </si>
  <si>
    <t>1720</t>
  </si>
  <si>
    <t>7%</t>
  </si>
  <si>
    <t>12%</t>
  </si>
  <si>
    <t>增减类型</t>
    <phoneticPr fontId="2" type="noConversion"/>
  </si>
  <si>
    <t>当月增次月，当月减次月</t>
  </si>
  <si>
    <t xml:space="preserve"> 18日</t>
  </si>
  <si>
    <t>17925.42</t>
  </si>
  <si>
    <t>3429.11</t>
  </si>
  <si>
    <t>身份证复印件、一寸白底彩照一张</t>
  </si>
  <si>
    <t>0.064</t>
  </si>
  <si>
    <t>0.002</t>
  </si>
  <si>
    <t>大病</t>
  </si>
  <si>
    <t>15</t>
  </si>
  <si>
    <t>24207</t>
  </si>
  <si>
    <t>1650</t>
  </si>
  <si>
    <t>合肥2</t>
    <phoneticPr fontId="2" type="noConversion"/>
  </si>
  <si>
    <t>当月增当月，当月减当月（生育医疗当月减次月）</t>
    <phoneticPr fontId="2" type="noConversion"/>
  </si>
  <si>
    <t>公民身分证号码</t>
  </si>
  <si>
    <t>养老基数</t>
  </si>
  <si>
    <t>失业基数</t>
  </si>
  <si>
    <t>工伤基数</t>
  </si>
  <si>
    <t>医疗基数</t>
  </si>
  <si>
    <t xml:space="preserve">公积金基数 </t>
  </si>
  <si>
    <t>应发工资</t>
    <phoneticPr fontId="2" type="noConversion"/>
  </si>
  <si>
    <t>客户简称</t>
    <phoneticPr fontId="2" type="noConversion"/>
  </si>
  <si>
    <t>缴费城市</t>
    <phoneticPr fontId="2" type="noConversion"/>
  </si>
  <si>
    <t>服务费</t>
    <phoneticPr fontId="2" type="noConversion"/>
  </si>
  <si>
    <t>出生日期</t>
    <phoneticPr fontId="2" type="noConversion"/>
  </si>
  <si>
    <t>个税</t>
  </si>
  <si>
    <t>需支付费用（含税）</t>
    <phoneticPr fontId="2" type="noConversion"/>
  </si>
  <si>
    <t>企业应支付费用合计（税前）</t>
    <phoneticPr fontId="2" type="noConversion"/>
  </si>
  <si>
    <t>银行手续费</t>
    <phoneticPr fontId="2" type="noConversion"/>
  </si>
  <si>
    <t>招商银行</t>
  </si>
  <si>
    <t>开户行信息</t>
    <phoneticPr fontId="2" type="noConversion"/>
  </si>
  <si>
    <t>开户银行名称</t>
    <phoneticPr fontId="2" type="noConversion"/>
  </si>
  <si>
    <t>累计子女教育支出扣除</t>
  </si>
  <si>
    <t>累计继续教育支出扣除</t>
  </si>
  <si>
    <t>累计住房贷款利息支出扣除</t>
  </si>
  <si>
    <t>累计住房租金支出扣除</t>
  </si>
  <si>
    <t>累计赡养老人支出扣除</t>
  </si>
  <si>
    <t>工号</t>
  </si>
  <si>
    <t>证件类型</t>
  </si>
  <si>
    <t>证件号码</t>
  </si>
  <si>
    <t>税款所属期起</t>
  </si>
  <si>
    <t>税款所属期止</t>
  </si>
  <si>
    <t>所得项目</t>
  </si>
  <si>
    <t>本期收入</t>
  </si>
  <si>
    <t>本期费用</t>
  </si>
  <si>
    <t>本期免税收入</t>
  </si>
  <si>
    <t>本期基本养老保险费</t>
  </si>
  <si>
    <t>本期基本医疗保险费</t>
  </si>
  <si>
    <t>本期失业保险费</t>
  </si>
  <si>
    <t>本期住房公积金</t>
  </si>
  <si>
    <t>本期企业(职业)年金</t>
  </si>
  <si>
    <t>本期商业健康保险费</t>
  </si>
  <si>
    <t>本期税延养老保险费</t>
  </si>
  <si>
    <t>本期其他扣除(其他)</t>
  </si>
  <si>
    <t>累计免税收入</t>
  </si>
  <si>
    <t>累计准予扣除的捐赠</t>
  </si>
  <si>
    <t>累计应纳税所得额</t>
  </si>
  <si>
    <t>税率</t>
  </si>
  <si>
    <t>速算扣除数</t>
  </si>
  <si>
    <t>累计应纳税额</t>
  </si>
  <si>
    <t>累计减免税额</t>
  </si>
  <si>
    <t>累计应扣缴税额</t>
  </si>
  <si>
    <t>累计已预缴税额</t>
  </si>
  <si>
    <t>累计应补(退)税额</t>
  </si>
  <si>
    <t>备注</t>
  </si>
  <si>
    <t/>
  </si>
  <si>
    <t>居民身份证</t>
  </si>
  <si>
    <t>正常工资薪金</t>
  </si>
  <si>
    <t>范冰澎</t>
  </si>
  <si>
    <t>盖春歌</t>
  </si>
  <si>
    <t>员工实发工资</t>
    <phoneticPr fontId="2" type="noConversion"/>
  </si>
  <si>
    <t>单位大病</t>
    <phoneticPr fontId="2" type="noConversion"/>
  </si>
  <si>
    <t>李雪</t>
  </si>
  <si>
    <t>130626199508200027</t>
  </si>
  <si>
    <t>李磊</t>
  </si>
  <si>
    <t>23102619820427581X</t>
  </si>
  <si>
    <t>于晓东</t>
  </si>
  <si>
    <t>220222197206090235</t>
  </si>
  <si>
    <t>李政操</t>
  </si>
  <si>
    <t>110105198011178613</t>
  </si>
  <si>
    <t>边城</t>
  </si>
  <si>
    <t>110108198503296316</t>
  </si>
  <si>
    <t>于海东</t>
  </si>
  <si>
    <t>130821198507157973</t>
  </si>
  <si>
    <t>徐川</t>
  </si>
  <si>
    <t>21010419830521172X</t>
  </si>
  <si>
    <t>高桂桂</t>
  </si>
  <si>
    <t>14262219831204322X</t>
  </si>
  <si>
    <t>肖庆</t>
  </si>
  <si>
    <t>130927199411211216</t>
  </si>
  <si>
    <t>高寒</t>
  </si>
  <si>
    <t>130602199410271838</t>
  </si>
  <si>
    <t>梁朋</t>
  </si>
  <si>
    <t>429006198407125763</t>
  </si>
  <si>
    <t>张峪沙</t>
  </si>
  <si>
    <t>130682199509173180</t>
  </si>
  <si>
    <t>吴杨</t>
  </si>
  <si>
    <t>620502198412121055</t>
  </si>
  <si>
    <t>赵云峰</t>
  </si>
  <si>
    <t>342601199310204632</t>
  </si>
  <si>
    <t>郭正荣</t>
  </si>
  <si>
    <t>340825199510124311</t>
  </si>
  <si>
    <t>王润</t>
  </si>
  <si>
    <t>缴费起始时间</t>
    <phoneticPr fontId="2" type="noConversion"/>
  </si>
  <si>
    <t>本月账单时间</t>
    <phoneticPr fontId="2" type="noConversion"/>
  </si>
  <si>
    <t>翼水数科</t>
    <phoneticPr fontId="2" type="noConversion"/>
  </si>
  <si>
    <t>服务费</t>
    <phoneticPr fontId="2" type="noConversion"/>
  </si>
  <si>
    <t>社保、公积金</t>
    <phoneticPr fontId="2" type="noConversion"/>
  </si>
  <si>
    <t>工资、管理服务费</t>
    <phoneticPr fontId="2" type="noConversion"/>
  </si>
  <si>
    <t>小计</t>
    <phoneticPr fontId="2" type="noConversion"/>
  </si>
  <si>
    <t>税金(6.72%)</t>
    <phoneticPr fontId="2" type="noConversion"/>
  </si>
  <si>
    <t xml:space="preserve">2022年    </t>
    <phoneticPr fontId="2" type="noConversion"/>
  </si>
  <si>
    <t>月账单</t>
    <phoneticPr fontId="2" type="noConversion"/>
  </si>
  <si>
    <t>备注</t>
    <phoneticPr fontId="2" type="noConversion"/>
  </si>
  <si>
    <t>社保（单位+个人）</t>
    <phoneticPr fontId="2" type="noConversion"/>
  </si>
  <si>
    <t>公积金（单位+个人）</t>
    <phoneticPr fontId="2" type="noConversion"/>
  </si>
  <si>
    <t>社保(单位+个人）</t>
    <phoneticPr fontId="2" type="noConversion"/>
  </si>
  <si>
    <t>公积金(单位+个人）</t>
    <phoneticPr fontId="2" type="noConversion"/>
  </si>
  <si>
    <t>计提（全部按照工资表）</t>
    <phoneticPr fontId="7" type="noConversion"/>
  </si>
  <si>
    <t>备注：工资表明细（含五险一金及个税扣除的工资表）</t>
    <phoneticPr fontId="7" type="noConversion"/>
  </si>
  <si>
    <t>社保单位（北京+外地）</t>
    <phoneticPr fontId="7" type="noConversion"/>
  </si>
  <si>
    <t>社保个人（北京+外地）</t>
    <phoneticPr fontId="7" type="noConversion"/>
  </si>
  <si>
    <t>公积金单位（北京+外地）</t>
    <phoneticPr fontId="7" type="noConversion"/>
  </si>
  <si>
    <t>公积金个人（北京+外地）</t>
    <phoneticPr fontId="7" type="noConversion"/>
  </si>
  <si>
    <t>支付（全部按照出账明细）</t>
    <phoneticPr fontId="7" type="noConversion"/>
  </si>
  <si>
    <t>备注：给出账的五险一金明细</t>
    <phoneticPr fontId="7" type="noConversion"/>
  </si>
  <si>
    <t>社保单位（北京）</t>
    <phoneticPr fontId="7" type="noConversion"/>
  </si>
  <si>
    <t>社保个人（北京）</t>
    <phoneticPr fontId="7" type="noConversion"/>
  </si>
  <si>
    <t>公积金单位（北京）</t>
    <phoneticPr fontId="7" type="noConversion"/>
  </si>
  <si>
    <t>公积金个人（北京）</t>
    <phoneticPr fontId="7" type="noConversion"/>
  </si>
  <si>
    <t>社保单位（外地）</t>
    <phoneticPr fontId="7" type="noConversion"/>
  </si>
  <si>
    <t>社保个人（外地）</t>
    <phoneticPr fontId="7" type="noConversion"/>
  </si>
  <si>
    <t>公积金单位（外地）</t>
    <phoneticPr fontId="7" type="noConversion"/>
  </si>
  <si>
    <t>公积金个人（外地）</t>
    <phoneticPr fontId="7" type="noConversion"/>
  </si>
  <si>
    <t>易才服务费（外地）</t>
    <phoneticPr fontId="7" type="noConversion"/>
  </si>
  <si>
    <t>社保合计</t>
  </si>
  <si>
    <t>社保个人合计</t>
    <phoneticPr fontId="2" type="noConversion"/>
  </si>
  <si>
    <t>社保单位</t>
    <phoneticPr fontId="2" type="noConversion"/>
  </si>
  <si>
    <t>社保个人</t>
  </si>
  <si>
    <t>社保个人</t>
    <phoneticPr fontId="2" type="noConversion"/>
  </si>
  <si>
    <t>缴费公司</t>
    <phoneticPr fontId="2" type="noConversion"/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</si>
  <si>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</si>
  <si>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</si>
  <si>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</si>
  <si>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</si>
  <si>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</si>
  <si>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</si>
  <si>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</si>
  <si>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</si>
  <si>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</si>
  <si>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</si>
  <si>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住房公积金</t>
  </si>
  <si>
    <t>补充医疗保险</t>
  </si>
  <si>
    <t>缴纳小计</t>
  </si>
  <si>
    <t>公积金合计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</si>
  <si>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</si>
  <si>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</si>
  <si>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</si>
  <si>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</si>
  <si>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</si>
  <si>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</si>
  <si>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</si>
  <si>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</si>
  <si>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个人</t>
  </si>
  <si>
    <t>社保公司</t>
  </si>
  <si>
    <t>公积金公司</t>
  </si>
  <si>
    <t>小计</t>
  </si>
  <si>
    <t>北京创联致信科技有限公司海淀分公司</t>
  </si>
  <si>
    <t>代理</t>
  </si>
  <si>
    <t>易才</t>
  </si>
  <si>
    <t>202203</t>
  </si>
  <si>
    <t>2月付3月</t>
    <phoneticPr fontId="2" type="noConversion"/>
  </si>
  <si>
    <t>社保单位（外地）新增</t>
    <phoneticPr fontId="7" type="noConversion"/>
  </si>
  <si>
    <t>社保个人（外地）新增</t>
    <phoneticPr fontId="7" type="noConversion"/>
  </si>
  <si>
    <t>公积金单位（外地）新增</t>
    <phoneticPr fontId="7" type="noConversion"/>
  </si>
  <si>
    <t>公积金个人（外地）新增</t>
    <phoneticPr fontId="7" type="noConversion"/>
  </si>
  <si>
    <t>易才服务费（外地）新增</t>
    <phoneticPr fontId="7" type="noConversion"/>
  </si>
  <si>
    <t>实发工资</t>
    <phoneticPr fontId="2" type="noConversion"/>
  </si>
  <si>
    <t>个税</t>
    <phoneticPr fontId="2" type="noConversion"/>
  </si>
  <si>
    <t>北京小计</t>
    <phoneticPr fontId="2" type="noConversion"/>
  </si>
  <si>
    <t>易才小计</t>
    <phoneticPr fontId="2" type="noConversion"/>
  </si>
  <si>
    <t>社保公积金合计</t>
    <phoneticPr fontId="2" type="noConversion"/>
  </si>
  <si>
    <t>基本工资比例</t>
  </si>
  <si>
    <t>浮动工资比例</t>
  </si>
  <si>
    <t>基本工资</t>
  </si>
  <si>
    <t>月度绩效工资</t>
  </si>
  <si>
    <t>补助</t>
  </si>
  <si>
    <t>节假日加班</t>
  </si>
  <si>
    <t>体检费</t>
  </si>
  <si>
    <t>参保地</t>
  </si>
  <si>
    <t>北京</t>
  </si>
  <si>
    <t>吴珊珊</t>
  </si>
  <si>
    <t>230119198310170043</t>
  </si>
  <si>
    <t>李哲</t>
  </si>
  <si>
    <t>411328199112012112</t>
  </si>
  <si>
    <t>谢靖</t>
  </si>
  <si>
    <t>142725199311081637</t>
  </si>
  <si>
    <t>徐春光</t>
  </si>
  <si>
    <t>370786198610223614</t>
  </si>
  <si>
    <t>孟亚君</t>
  </si>
  <si>
    <t>410182199103032601</t>
  </si>
  <si>
    <t>王占波</t>
  </si>
  <si>
    <t>230621199303030257</t>
  </si>
  <si>
    <t>王立君</t>
  </si>
  <si>
    <t>150430197910241634</t>
  </si>
  <si>
    <t>杨一妃</t>
  </si>
  <si>
    <t>230828199211278023</t>
  </si>
  <si>
    <t>张帆</t>
  </si>
  <si>
    <t>360429199010201015</t>
  </si>
  <si>
    <t>张静</t>
  </si>
  <si>
    <t>511221198205020014</t>
    <phoneticPr fontId="2" type="noConversion"/>
  </si>
  <si>
    <t>姚继新</t>
  </si>
  <si>
    <t>130303199411200310</t>
  </si>
  <si>
    <t>赵卓凯</t>
  </si>
  <si>
    <t>120104197905206813</t>
  </si>
  <si>
    <t>刘学江</t>
  </si>
  <si>
    <t>610631198312260010</t>
  </si>
  <si>
    <t>翼水数科</t>
    <phoneticPr fontId="2" type="noConversion"/>
  </si>
  <si>
    <t>北京</t>
    <phoneticPr fontId="2" type="noConversion"/>
  </si>
  <si>
    <t>社保、公积金（3月预付款）</t>
    <phoneticPr fontId="2" type="noConversion"/>
  </si>
  <si>
    <t>总计金额</t>
    <phoneticPr fontId="2" type="noConversion"/>
  </si>
  <si>
    <t>翼水数科</t>
    <phoneticPr fontId="2" type="noConversion"/>
  </si>
  <si>
    <t>342427198605132216</t>
  </si>
  <si>
    <t>511221198205020014</t>
  </si>
  <si>
    <t>20000</t>
  </si>
  <si>
    <t>光大银行</t>
  </si>
  <si>
    <t>新源支行</t>
  </si>
  <si>
    <t>济南分行阳光新路支行</t>
  </si>
  <si>
    <t>北京回龙观支行</t>
  </si>
  <si>
    <t>北京分行西直门支行</t>
  </si>
  <si>
    <t>北京分行方庄支行</t>
  </si>
  <si>
    <t>北京分行望京西园支行</t>
  </si>
  <si>
    <t>北京分行陶然亭支行</t>
  </si>
  <si>
    <t>方庄支行</t>
  </si>
  <si>
    <t>燕郊支行</t>
  </si>
  <si>
    <t>性别</t>
  </si>
  <si>
    <t>出生日期</t>
  </si>
  <si>
    <t>联系电话</t>
  </si>
  <si>
    <t>应发工资</t>
  </si>
  <si>
    <t>社保个人合计</t>
  </si>
  <si>
    <t>社保公积金合计</t>
  </si>
  <si>
    <t>员工实发工资</t>
  </si>
  <si>
    <t>银行手续费</t>
  </si>
  <si>
    <t>企业应支付费用合计（税前）</t>
  </si>
  <si>
    <t>开户银行名称</t>
  </si>
  <si>
    <t>开户行信息</t>
  </si>
  <si>
    <t>2022-02-01</t>
  </si>
  <si>
    <t>2022-02-28</t>
  </si>
  <si>
    <t>6226660203652959</t>
  </si>
  <si>
    <t>6214830189857583</t>
  </si>
  <si>
    <t>6214830174855972</t>
  </si>
  <si>
    <t>6214850123623552</t>
  </si>
  <si>
    <t>6214830164091752</t>
  </si>
  <si>
    <t>6214830137756168</t>
  </si>
  <si>
    <t>6214831003051619</t>
  </si>
  <si>
    <t>6214830159996635</t>
  </si>
  <si>
    <t>6226620211954458</t>
  </si>
  <si>
    <t>6214920203081714</t>
  </si>
  <si>
    <t>6214831054391567</t>
  </si>
  <si>
    <t>6226660201314321</t>
  </si>
  <si>
    <t>6226622803968185</t>
  </si>
  <si>
    <t>跟投扣除</t>
    <phoneticPr fontId="2" type="noConversion"/>
  </si>
  <si>
    <t>入职当月考勤调整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</si>
</sst>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76" formatCode="0.00_);[Red]\(0.00\)"/>
    <numFmt numFmtId="177" formatCode="0.00_ "/>
    <numFmt numFmtId="178" formatCode="#,##0_);[Red]\(#,##0\)"/>
    <numFmt numFmtId="179" formatCode="0.0000_);[Red]\(0.0000\)"/>
    <numFmt numFmtId="180" formatCode="0.00_);\(0.00\)"/>
    <numFmt numFmtId="181" formatCode="yyyy/mm"/>
    <numFmt numFmtId="182" formatCode="0.00;[Red]0.00"/>
    <numFmt numFmtId="183" formatCode="yyyy&quot;年&quot;m&quot;月&quot;d&quot;日&quot;;@"/>
    <numFmt numFmtId="184" formatCode="[$-10432]yyyy/mm/dd;@"/>
    <numFmt numFmtId="185" formatCode="0;[Red]0"/>
  </numFmts>
  <fonts count="7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0"/>
      <name val="宋体"/>
      <family val="3"/>
      <charset val="134"/>
      <scheme val="major"/>
    </font>
    <font>
      <sz val="9"/>
      <name val="宋体"/>
      <family val="3"/>
      <charset val="134"/>
    </font>
    <font>
      <sz val="10"/>
      <name val="Arial"/>
      <family val="2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name val="Geneva"/>
      <family val="1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Helv"/>
      <family val="2"/>
    </font>
    <font>
      <sz val="11"/>
      <color indexed="60"/>
      <name val="宋体"/>
      <family val="3"/>
      <charset val="134"/>
    </font>
    <font>
      <sz val="12"/>
      <color indexed="8"/>
      <name val="Verdana"/>
      <family val="2"/>
    </font>
    <font>
      <b/>
      <sz val="15"/>
      <color indexed="56"/>
      <name val="宋体"/>
      <family val="3"/>
      <charset val="134"/>
    </font>
    <font>
      <sz val="10"/>
      <color indexed="8"/>
      <name val="Arial"/>
      <family val="2"/>
    </font>
    <font>
      <sz val="12"/>
      <name val="Times New Roman"/>
      <family val="1"/>
    </font>
    <font>
      <u/>
      <sz val="10"/>
      <color indexed="12"/>
      <name val="新細明體"/>
      <charset val="134"/>
    </font>
    <font>
      <b/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b/>
      <sz val="16"/>
      <name val="宋体"/>
      <family val="3"/>
      <charset val="134"/>
      <scheme val="major"/>
    </font>
    <font>
      <sz val="11"/>
      <color indexed="8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b/>
      <sz val="9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微软雅黑"/>
      <family val="2"/>
      <charset val="134"/>
    </font>
    <font>
      <sz val="9"/>
      <color indexed="10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SimSun"/>
      <charset val="134"/>
    </font>
    <font>
      <sz val="10.5"/>
      <name val="宋体"/>
      <family val="3"/>
      <charset val="134"/>
    </font>
    <font>
      <sz val="9"/>
      <name val="Segoe UI"/>
      <family val="2"/>
    </font>
    <font>
      <sz val="6"/>
      <name val="Arial"/>
      <family val="2"/>
    </font>
    <font>
      <sz val="10"/>
      <name val="微软雅黑"/>
      <family val="2"/>
      <charset val="134"/>
    </font>
    <font>
      <sz val="11"/>
      <name val="宋体"/>
      <family val="3"/>
      <charset val="134"/>
    </font>
    <font>
      <sz val="10.5"/>
      <color rgb="FF191F25"/>
      <name val="Segoe UI"/>
      <family val="2"/>
    </font>
    <font>
      <sz val="11"/>
      <color indexed="8"/>
      <name val="微软雅黑"/>
      <family val="2"/>
      <charset val="134"/>
    </font>
    <font>
      <b/>
      <sz val="11"/>
      <color indexed="10"/>
      <name val="宋体"/>
      <family val="3"/>
      <charset val="134"/>
    </font>
    <font>
      <sz val="9"/>
      <name val="Arial"/>
      <family val="2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A0A"/>
      </left>
      <right style="thin">
        <color rgb="FF000A0A"/>
      </right>
      <top style="thin">
        <color rgb="FF000A0A"/>
      </top>
      <bottom style="thin">
        <color rgb="FF000A0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78">
    <xf numFmtId="184" fontId="0" fillId="0" borderId="0">
      <alignment vertical="center"/>
    </xf>
    <xf numFmtId="184" fontId="3" fillId="0" borderId="0">
      <alignment vertical="center"/>
    </xf>
    <xf numFmtId="184" fontId="24" fillId="0" borderId="12" applyNumberFormat="0" applyFill="0" applyAlignment="0" applyProtection="0">
      <alignment vertical="center"/>
    </xf>
    <xf numFmtId="184" fontId="9" fillId="10" borderId="0" applyNumberFormat="0" applyBorder="0" applyAlignment="0" applyProtection="0">
      <alignment vertical="center"/>
    </xf>
    <xf numFmtId="184" fontId="19" fillId="8" borderId="0" applyNumberFormat="0" applyBorder="0" applyAlignment="0" applyProtection="0">
      <alignment vertical="center"/>
    </xf>
    <xf numFmtId="184" fontId="18" fillId="0" borderId="7" applyNumberFormat="0" applyFill="0" applyAlignment="0" applyProtection="0">
      <alignment vertical="center"/>
    </xf>
    <xf numFmtId="184" fontId="17" fillId="0" borderId="0">
      <alignment vertical="center"/>
    </xf>
    <xf numFmtId="184" fontId="23" fillId="15" borderId="11" applyNumberFormat="0" applyAlignment="0" applyProtection="0">
      <alignment vertical="center"/>
    </xf>
    <xf numFmtId="184" fontId="24" fillId="0" borderId="12" applyNumberFormat="0" applyFill="0" applyAlignment="0" applyProtection="0">
      <alignment vertical="center"/>
    </xf>
    <xf numFmtId="184" fontId="19" fillId="8" borderId="0" applyNumberFormat="0" applyBorder="0" applyAlignment="0" applyProtection="0">
      <alignment vertical="center"/>
    </xf>
    <xf numFmtId="184" fontId="9" fillId="0" borderId="0">
      <alignment vertical="center"/>
    </xf>
    <xf numFmtId="184" fontId="22" fillId="15" borderId="10" applyNumberFormat="0" applyAlignment="0" applyProtection="0">
      <alignment vertical="center"/>
    </xf>
    <xf numFmtId="184" fontId="20" fillId="0" borderId="0"/>
    <xf numFmtId="184" fontId="19" fillId="20" borderId="0" applyNumberFormat="0" applyBorder="0" applyAlignment="0" applyProtection="0">
      <alignment vertical="center"/>
    </xf>
    <xf numFmtId="184" fontId="9" fillId="0" borderId="0">
      <alignment vertical="center"/>
    </xf>
    <xf numFmtId="184" fontId="19" fillId="14" borderId="0" applyNumberFormat="0" applyBorder="0" applyAlignment="0" applyProtection="0">
      <alignment vertical="center"/>
    </xf>
    <xf numFmtId="184" fontId="9" fillId="18" borderId="0" applyNumberFormat="0" applyBorder="0" applyAlignment="0" applyProtection="0">
      <alignment vertical="center"/>
    </xf>
    <xf numFmtId="184" fontId="27" fillId="0" borderId="0" applyNumberFormat="0" applyFill="0" applyBorder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19" fillId="13" borderId="0" applyNumberFormat="0" applyBorder="0" applyAlignment="0" applyProtection="0">
      <alignment vertical="center"/>
    </xf>
    <xf numFmtId="184" fontId="3" fillId="0" borderId="0">
      <alignment vertical="center"/>
    </xf>
    <xf numFmtId="184" fontId="19" fillId="1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84" fontId="30" fillId="0" borderId="0"/>
    <xf numFmtId="184" fontId="9" fillId="9" borderId="8" applyNumberFormat="0" applyFont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22" fillId="15" borderId="10" applyNumberFormat="0" applyAlignment="0" applyProtection="0">
      <alignment vertical="center"/>
    </xf>
    <xf numFmtId="184" fontId="9" fillId="18" borderId="0" applyNumberFormat="0" applyBorder="0" applyAlignment="0" applyProtection="0">
      <alignment vertical="center"/>
    </xf>
    <xf numFmtId="184" fontId="20" fillId="0" borderId="0">
      <alignment vertical="center"/>
    </xf>
    <xf numFmtId="184" fontId="9" fillId="9" borderId="8" applyNumberFormat="0" applyFont="0" applyAlignment="0" applyProtection="0">
      <alignment vertical="center"/>
    </xf>
    <xf numFmtId="184" fontId="19" fillId="24" borderId="0" applyNumberFormat="0" applyBorder="0" applyAlignment="0" applyProtection="0">
      <alignment vertical="center"/>
    </xf>
    <xf numFmtId="184" fontId="9" fillId="17" borderId="0" applyNumberFormat="0" applyBorder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9" fillId="16" borderId="0" applyNumberFormat="0" applyBorder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20" fillId="0" borderId="0">
      <alignment vertical="center"/>
    </xf>
    <xf numFmtId="184" fontId="21" fillId="2" borderId="9" applyNumberFormat="0" applyAlignment="0" applyProtection="0">
      <alignment vertical="center"/>
    </xf>
    <xf numFmtId="184" fontId="20" fillId="0" borderId="0"/>
    <xf numFmtId="184" fontId="9" fillId="9" borderId="8" applyNumberFormat="0" applyFont="0" applyAlignment="0" applyProtection="0">
      <alignment vertical="center"/>
    </xf>
    <xf numFmtId="184" fontId="24" fillId="0" borderId="12" applyNumberFormat="0" applyFill="0" applyAlignment="0" applyProtection="0">
      <alignment vertical="center"/>
    </xf>
    <xf numFmtId="184" fontId="18" fillId="0" borderId="7" applyNumberFormat="0" applyFill="0" applyAlignment="0" applyProtection="0">
      <alignment vertical="center"/>
    </xf>
    <xf numFmtId="184" fontId="9" fillId="18" borderId="0" applyNumberFormat="0" applyBorder="0" applyAlignment="0" applyProtection="0">
      <alignment vertical="center"/>
    </xf>
    <xf numFmtId="184" fontId="17" fillId="0" borderId="0"/>
    <xf numFmtId="184" fontId="23" fillId="15" borderId="11" applyNumberFormat="0" applyAlignment="0" applyProtection="0">
      <alignment vertical="center"/>
    </xf>
    <xf numFmtId="184" fontId="24" fillId="0" borderId="12" applyNumberFormat="0" applyFill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18" fillId="0" borderId="7" applyNumberFormat="0" applyFill="0" applyAlignment="0" applyProtection="0">
      <alignment vertical="center"/>
    </xf>
    <xf numFmtId="184" fontId="22" fillId="15" borderId="10" applyNumberFormat="0" applyAlignment="0" applyProtection="0">
      <alignment vertical="center"/>
    </xf>
    <xf numFmtId="184" fontId="22" fillId="15" borderId="10" applyNumberFormat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35" fillId="26" borderId="0" applyNumberFormat="0" applyBorder="0" applyAlignment="0" applyProtection="0">
      <alignment vertical="center"/>
    </xf>
    <xf numFmtId="184" fontId="22" fillId="15" borderId="10" applyNumberFormat="0" applyAlignment="0" applyProtection="0">
      <alignment vertical="center"/>
    </xf>
    <xf numFmtId="184" fontId="9" fillId="16" borderId="0" applyNumberFormat="0" applyBorder="0" applyAlignment="0" applyProtection="0">
      <alignment vertical="center"/>
    </xf>
    <xf numFmtId="184" fontId="26" fillId="0" borderId="0" applyNumberFormat="0" applyFill="0" applyBorder="0" applyAlignment="0" applyProtection="0">
      <alignment vertical="center"/>
    </xf>
    <xf numFmtId="184" fontId="17" fillId="0" borderId="0"/>
    <xf numFmtId="184" fontId="25" fillId="16" borderId="0" applyNumberFormat="0" applyBorder="0" applyAlignment="0" applyProtection="0">
      <alignment vertical="center"/>
    </xf>
    <xf numFmtId="184" fontId="9" fillId="10" borderId="0" applyNumberFormat="0" applyBorder="0" applyAlignment="0" applyProtection="0">
      <alignment vertical="center"/>
    </xf>
    <xf numFmtId="184" fontId="9" fillId="14" borderId="0" applyNumberFormat="0" applyBorder="0" applyAlignment="0" applyProtection="0">
      <alignment vertical="center"/>
    </xf>
    <xf numFmtId="184" fontId="17" fillId="0" borderId="0"/>
    <xf numFmtId="184" fontId="9" fillId="10" borderId="0" applyNumberFormat="0" applyBorder="0" applyAlignment="0" applyProtection="0">
      <alignment vertical="center"/>
    </xf>
    <xf numFmtId="184" fontId="9" fillId="10" borderId="0" applyNumberFormat="0" applyBorder="0" applyAlignment="0" applyProtection="0">
      <alignment vertical="center"/>
    </xf>
    <xf numFmtId="184" fontId="9" fillId="10" borderId="0" applyNumberFormat="0" applyBorder="0" applyAlignment="0" applyProtection="0">
      <alignment vertical="center"/>
    </xf>
    <xf numFmtId="184" fontId="32" fillId="23" borderId="0" applyNumberFormat="0" applyBorder="0" applyAlignment="0" applyProtection="0">
      <alignment vertical="center"/>
    </xf>
    <xf numFmtId="184" fontId="20" fillId="0" borderId="0">
      <alignment vertical="center"/>
    </xf>
    <xf numFmtId="184" fontId="17" fillId="0" borderId="0"/>
    <xf numFmtId="184" fontId="9" fillId="10" borderId="0" applyNumberFormat="0" applyBorder="0" applyAlignment="0" applyProtection="0">
      <alignment vertical="center"/>
    </xf>
    <xf numFmtId="184" fontId="19" fillId="11" borderId="0" applyNumberFormat="0" applyBorder="0" applyAlignment="0" applyProtection="0">
      <alignment vertical="center"/>
    </xf>
    <xf numFmtId="184" fontId="20" fillId="0" borderId="0"/>
    <xf numFmtId="184" fontId="9" fillId="0" borderId="0"/>
    <xf numFmtId="184" fontId="9" fillId="10" borderId="0" applyNumberFormat="0" applyBorder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9" fillId="23" borderId="0" applyNumberFormat="0" applyBorder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9" fillId="23" borderId="0" applyNumberFormat="0" applyBorder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9" fillId="23" borderId="0" applyNumberFormat="0" applyBorder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9" fillId="23" borderId="0" applyNumberFormat="0" applyBorder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9" fillId="23" borderId="0" applyNumberFormat="0" applyBorder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9" fillId="23" borderId="0" applyNumberFormat="0" applyBorder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9" fillId="23" borderId="0" applyNumberFormat="0" applyBorder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9" fillId="16" borderId="0" applyNumberFormat="0" applyBorder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9" fillId="16" borderId="0" applyNumberFormat="0" applyBorder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9" fillId="16" borderId="0" applyNumberFormat="0" applyBorder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19" fillId="25" borderId="0" applyNumberFormat="0" applyBorder="0" applyAlignment="0" applyProtection="0">
      <alignment vertical="center"/>
    </xf>
    <xf numFmtId="184" fontId="9" fillId="16" borderId="0" applyNumberFormat="0" applyBorder="0" applyAlignment="0" applyProtection="0">
      <alignment vertical="center"/>
    </xf>
    <xf numFmtId="184" fontId="19" fillId="25" borderId="0" applyNumberFormat="0" applyBorder="0" applyAlignment="0" applyProtection="0">
      <alignment vertical="center"/>
    </xf>
    <xf numFmtId="184" fontId="9" fillId="16" borderId="0" applyNumberFormat="0" applyBorder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9" fillId="0" borderId="0">
      <alignment vertical="center"/>
    </xf>
    <xf numFmtId="184" fontId="9" fillId="18" borderId="0" applyNumberFormat="0" applyBorder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9" fillId="0" borderId="0">
      <alignment vertical="center"/>
    </xf>
    <xf numFmtId="184" fontId="9" fillId="18" borderId="0" applyNumberFormat="0" applyBorder="0" applyAlignment="0" applyProtection="0">
      <alignment vertical="center"/>
    </xf>
    <xf numFmtId="184" fontId="28" fillId="19" borderId="10" applyNumberFormat="0" applyAlignment="0" applyProtection="0">
      <alignment vertical="center"/>
    </xf>
    <xf numFmtId="184" fontId="9" fillId="0" borderId="0">
      <alignment vertical="center"/>
    </xf>
    <xf numFmtId="184" fontId="9" fillId="18" borderId="0" applyNumberFormat="0" applyBorder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9" fillId="0" borderId="0">
      <alignment vertical="center"/>
    </xf>
    <xf numFmtId="184" fontId="9" fillId="18" borderId="0" applyNumberFormat="0" applyBorder="0" applyAlignment="0" applyProtection="0">
      <alignment vertical="center"/>
    </xf>
    <xf numFmtId="184" fontId="9" fillId="0" borderId="0">
      <alignment vertical="center"/>
    </xf>
    <xf numFmtId="184" fontId="9" fillId="18" borderId="0" applyNumberFormat="0" applyBorder="0" applyAlignment="0" applyProtection="0">
      <alignment vertical="center"/>
    </xf>
    <xf numFmtId="184" fontId="3" fillId="0" borderId="0"/>
    <xf numFmtId="184" fontId="19" fillId="14" borderId="0" applyNumberFormat="0" applyBorder="0" applyAlignment="0" applyProtection="0">
      <alignment vertical="center"/>
    </xf>
    <xf numFmtId="184" fontId="9" fillId="18" borderId="0" applyNumberFormat="0" applyBorder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9" fillId="6" borderId="0" applyNumberFormat="0" applyBorder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20" fillId="0" borderId="0"/>
    <xf numFmtId="184" fontId="9" fillId="6" borderId="0" applyNumberFormat="0" applyBorder="0" applyAlignment="0" applyProtection="0">
      <alignment vertical="center"/>
    </xf>
    <xf numFmtId="184" fontId="9" fillId="6" borderId="0" applyNumberFormat="0" applyBorder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9" fillId="6" borderId="0" applyNumberFormat="0" applyBorder="0" applyAlignment="0" applyProtection="0">
      <alignment vertical="center"/>
    </xf>
    <xf numFmtId="184" fontId="32" fillId="2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184" fontId="9" fillId="6" borderId="0" applyNumberFormat="0" applyBorder="0" applyAlignment="0" applyProtection="0">
      <alignment vertical="center"/>
    </xf>
    <xf numFmtId="184" fontId="19" fillId="22" borderId="0" applyNumberFormat="0" applyBorder="0" applyAlignment="0" applyProtection="0">
      <alignment vertical="center"/>
    </xf>
    <xf numFmtId="184" fontId="9" fillId="6" borderId="0" applyNumberFormat="0" applyBorder="0" applyAlignment="0" applyProtection="0">
      <alignment vertical="center"/>
    </xf>
    <xf numFmtId="184" fontId="19" fillId="22" borderId="0" applyNumberFormat="0" applyBorder="0" applyAlignment="0" applyProtection="0">
      <alignment vertical="center"/>
    </xf>
    <xf numFmtId="184" fontId="9" fillId="6" borderId="0" applyNumberFormat="0" applyBorder="0" applyAlignment="0" applyProtection="0">
      <alignment vertical="center"/>
    </xf>
    <xf numFmtId="184" fontId="9" fillId="19" borderId="0" applyNumberFormat="0" applyBorder="0" applyAlignment="0" applyProtection="0">
      <alignment vertical="center"/>
    </xf>
    <xf numFmtId="184" fontId="9" fillId="18" borderId="0" applyNumberFormat="0" applyBorder="0" applyAlignment="0" applyProtection="0">
      <alignment vertical="center"/>
    </xf>
    <xf numFmtId="184" fontId="9" fillId="19" borderId="0" applyNumberFormat="0" applyBorder="0" applyAlignment="0" applyProtection="0">
      <alignment vertical="center"/>
    </xf>
    <xf numFmtId="184" fontId="9" fillId="18" borderId="0" applyNumberFormat="0" applyBorder="0" applyAlignment="0" applyProtection="0">
      <alignment vertical="center"/>
    </xf>
    <xf numFmtId="184" fontId="9" fillId="19" borderId="0" applyNumberFormat="0" applyBorder="0" applyAlignment="0" applyProtection="0">
      <alignment vertical="center"/>
    </xf>
    <xf numFmtId="184" fontId="9" fillId="19" borderId="0" applyNumberFormat="0" applyBorder="0" applyAlignment="0" applyProtection="0">
      <alignment vertical="center"/>
    </xf>
    <xf numFmtId="184" fontId="9" fillId="21" borderId="0" applyNumberFormat="0" applyBorder="0" applyAlignment="0" applyProtection="0">
      <alignment vertical="center"/>
    </xf>
    <xf numFmtId="184" fontId="9" fillId="19" borderId="0" applyNumberFormat="0" applyBorder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19" fillId="24" borderId="0" applyNumberFormat="0" applyBorder="0" applyAlignment="0" applyProtection="0">
      <alignment vertical="center"/>
    </xf>
    <xf numFmtId="184" fontId="9" fillId="19" borderId="0" applyNumberFormat="0" applyBorder="0" applyAlignment="0" applyProtection="0">
      <alignment vertical="center"/>
    </xf>
    <xf numFmtId="184" fontId="19" fillId="24" borderId="0" applyNumberFormat="0" applyBorder="0" applyAlignment="0" applyProtection="0">
      <alignment vertical="center"/>
    </xf>
    <xf numFmtId="184" fontId="9" fillId="21" borderId="0" applyNumberFormat="0" applyBorder="0" applyAlignment="0" applyProtection="0">
      <alignment vertical="center"/>
    </xf>
    <xf numFmtId="184" fontId="9" fillId="19" borderId="0" applyNumberFormat="0" applyBorder="0" applyAlignment="0" applyProtection="0">
      <alignment vertical="center"/>
    </xf>
    <xf numFmtId="184" fontId="9" fillId="21" borderId="0" applyNumberFormat="0" applyBorder="0" applyAlignment="0" applyProtection="0">
      <alignment vertical="center"/>
    </xf>
    <xf numFmtId="184" fontId="9" fillId="21" borderId="0" applyNumberFormat="0" applyBorder="0" applyAlignment="0" applyProtection="0">
      <alignment vertical="center"/>
    </xf>
    <xf numFmtId="184" fontId="9" fillId="21" borderId="0" applyNumberFormat="0" applyBorder="0" applyAlignment="0" applyProtection="0">
      <alignment vertical="center"/>
    </xf>
    <xf numFmtId="184" fontId="9" fillId="21" borderId="0" applyNumberFormat="0" applyBorder="0" applyAlignment="0" applyProtection="0">
      <alignment vertical="center"/>
    </xf>
    <xf numFmtId="184" fontId="9" fillId="21" borderId="0" applyNumberFormat="0" applyBorder="0" applyAlignment="0" applyProtection="0">
      <alignment vertical="center"/>
    </xf>
    <xf numFmtId="184" fontId="9" fillId="21" borderId="0" applyNumberFormat="0" applyBorder="0" applyAlignment="0" applyProtection="0">
      <alignment vertical="center"/>
    </xf>
    <xf numFmtId="184" fontId="9" fillId="21" borderId="0" applyNumberFormat="0" applyBorder="0" applyAlignment="0" applyProtection="0">
      <alignment vertical="center"/>
    </xf>
    <xf numFmtId="184" fontId="9" fillId="14" borderId="0" applyNumberFormat="0" applyBorder="0" applyAlignment="0" applyProtection="0">
      <alignment vertical="center"/>
    </xf>
    <xf numFmtId="184" fontId="9" fillId="14" borderId="0" applyNumberFormat="0" applyBorder="0" applyAlignment="0" applyProtection="0">
      <alignment vertical="center"/>
    </xf>
    <xf numFmtId="184" fontId="9" fillId="14" borderId="0" applyNumberFormat="0" applyBorder="0" applyAlignment="0" applyProtection="0">
      <alignment vertical="center"/>
    </xf>
    <xf numFmtId="184" fontId="9" fillId="14" borderId="0" applyNumberFormat="0" applyBorder="0" applyAlignment="0" applyProtection="0">
      <alignment vertical="center"/>
    </xf>
    <xf numFmtId="184" fontId="9" fillId="14" borderId="0" applyNumberFormat="0" applyBorder="0" applyAlignment="0" applyProtection="0">
      <alignment vertical="center"/>
    </xf>
    <xf numFmtId="184" fontId="9" fillId="14" borderId="0" applyNumberFormat="0" applyBorder="0" applyAlignment="0" applyProtection="0">
      <alignment vertical="center"/>
    </xf>
    <xf numFmtId="184" fontId="22" fillId="15" borderId="10" applyNumberFormat="0" applyAlignment="0" applyProtection="0">
      <alignment vertical="center"/>
    </xf>
    <xf numFmtId="184" fontId="9" fillId="22" borderId="0" applyNumberFormat="0" applyBorder="0" applyAlignment="0" applyProtection="0">
      <alignment vertical="center"/>
    </xf>
    <xf numFmtId="184" fontId="22" fillId="15" borderId="10" applyNumberFormat="0" applyAlignment="0" applyProtection="0">
      <alignment vertical="center"/>
    </xf>
    <xf numFmtId="184" fontId="9" fillId="22" borderId="0" applyNumberFormat="0" applyBorder="0" applyAlignment="0" applyProtection="0">
      <alignment vertical="center"/>
    </xf>
    <xf numFmtId="184" fontId="9" fillId="22" borderId="0" applyNumberFormat="0" applyBorder="0" applyAlignment="0" applyProtection="0">
      <alignment vertical="center"/>
    </xf>
    <xf numFmtId="184" fontId="22" fillId="15" borderId="10" applyNumberFormat="0" applyAlignment="0" applyProtection="0">
      <alignment vertical="center"/>
    </xf>
    <xf numFmtId="184" fontId="9" fillId="22" borderId="0" applyNumberFormat="0" applyBorder="0" applyAlignment="0" applyProtection="0">
      <alignment vertical="center"/>
    </xf>
    <xf numFmtId="184" fontId="22" fillId="15" borderId="10" applyNumberFormat="0" applyAlignment="0" applyProtection="0">
      <alignment vertical="center"/>
    </xf>
    <xf numFmtId="184" fontId="9" fillId="22" borderId="0" applyNumberFormat="0" applyBorder="0" applyAlignment="0" applyProtection="0">
      <alignment vertical="center"/>
    </xf>
    <xf numFmtId="184" fontId="20" fillId="0" borderId="0"/>
    <xf numFmtId="184" fontId="22" fillId="15" borderId="10" applyNumberFormat="0" applyAlignment="0" applyProtection="0">
      <alignment vertical="center"/>
    </xf>
    <xf numFmtId="184" fontId="9" fillId="22" borderId="0" applyNumberFormat="0" applyBorder="0" applyAlignment="0" applyProtection="0">
      <alignment vertical="center"/>
    </xf>
    <xf numFmtId="184" fontId="9" fillId="22" borderId="0" applyNumberFormat="0" applyBorder="0" applyAlignment="0" applyProtection="0">
      <alignment vertical="center"/>
    </xf>
    <xf numFmtId="184" fontId="21" fillId="2" borderId="9" applyNumberFormat="0" applyAlignment="0" applyProtection="0">
      <alignment vertical="center"/>
    </xf>
    <xf numFmtId="184" fontId="22" fillId="15" borderId="10" applyNumberFormat="0" applyAlignment="0" applyProtection="0">
      <alignment vertical="center"/>
    </xf>
    <xf numFmtId="184" fontId="18" fillId="0" borderId="7" applyNumberFormat="0" applyFill="0" applyAlignment="0" applyProtection="0">
      <alignment vertical="center"/>
    </xf>
    <xf numFmtId="184" fontId="26" fillId="0" borderId="0" applyNumberFormat="0" applyFill="0" applyBorder="0" applyAlignment="0" applyProtection="0">
      <alignment vertical="center"/>
    </xf>
    <xf numFmtId="184" fontId="9" fillId="18" borderId="0" applyNumberFormat="0" applyBorder="0" applyAlignment="0" applyProtection="0">
      <alignment vertical="center"/>
    </xf>
    <xf numFmtId="184" fontId="21" fillId="2" borderId="9" applyNumberFormat="0" applyAlignment="0" applyProtection="0">
      <alignment vertical="center"/>
    </xf>
    <xf numFmtId="184" fontId="18" fillId="0" borderId="7" applyNumberFormat="0" applyFill="0" applyAlignment="0" applyProtection="0">
      <alignment vertical="center"/>
    </xf>
    <xf numFmtId="184" fontId="26" fillId="0" borderId="0" applyNumberFormat="0" applyFill="0" applyBorder="0" applyAlignment="0" applyProtection="0">
      <alignment vertical="center"/>
    </xf>
    <xf numFmtId="184" fontId="9" fillId="18" borderId="0" applyNumberFormat="0" applyBorder="0" applyAlignment="0" applyProtection="0">
      <alignment vertical="center"/>
    </xf>
    <xf numFmtId="184" fontId="28" fillId="19" borderId="10" applyNumberFormat="0" applyAlignment="0" applyProtection="0">
      <alignment vertical="center"/>
    </xf>
    <xf numFmtId="184" fontId="22" fillId="15" borderId="10" applyNumberFormat="0" applyAlignment="0" applyProtection="0">
      <alignment vertical="center"/>
    </xf>
    <xf numFmtId="184" fontId="9" fillId="18" borderId="0" applyNumberFormat="0" applyBorder="0" applyAlignment="0" applyProtection="0">
      <alignment vertical="center"/>
    </xf>
    <xf numFmtId="184" fontId="22" fillId="15" borderId="10" applyNumberFormat="0" applyAlignment="0" applyProtection="0">
      <alignment vertical="center"/>
    </xf>
    <xf numFmtId="184" fontId="25" fillId="16" borderId="0" applyNumberFormat="0" applyBorder="0" applyAlignment="0" applyProtection="0">
      <alignment vertical="center"/>
    </xf>
    <xf numFmtId="184" fontId="9" fillId="21" borderId="0" applyNumberFormat="0" applyBorder="0" applyAlignment="0" applyProtection="0">
      <alignment vertical="center"/>
    </xf>
    <xf numFmtId="184" fontId="19" fillId="24" borderId="0" applyNumberFormat="0" applyBorder="0" applyAlignment="0" applyProtection="0">
      <alignment vertical="center"/>
    </xf>
    <xf numFmtId="184" fontId="9" fillId="21" borderId="0" applyNumberFormat="0" applyBorder="0" applyAlignment="0" applyProtection="0">
      <alignment vertical="center"/>
    </xf>
    <xf numFmtId="184" fontId="28" fillId="19" borderId="10" applyNumberFormat="0" applyAlignment="0" applyProtection="0">
      <alignment vertical="center"/>
    </xf>
    <xf numFmtId="184" fontId="9" fillId="21" borderId="0" applyNumberFormat="0" applyBorder="0" applyAlignment="0" applyProtection="0">
      <alignment vertical="center"/>
    </xf>
    <xf numFmtId="184" fontId="19" fillId="11" borderId="0" applyNumberFormat="0" applyBorder="0" applyAlignment="0" applyProtection="0">
      <alignment vertical="center"/>
    </xf>
    <xf numFmtId="184" fontId="9" fillId="21" borderId="0" applyNumberFormat="0" applyBorder="0" applyAlignment="0" applyProtection="0">
      <alignment vertical="center"/>
    </xf>
    <xf numFmtId="184" fontId="9" fillId="21" borderId="0" applyNumberFormat="0" applyBorder="0" applyAlignment="0" applyProtection="0">
      <alignment vertical="center"/>
    </xf>
    <xf numFmtId="184" fontId="35" fillId="26" borderId="0" applyNumberFormat="0" applyBorder="0" applyAlignment="0" applyProtection="0">
      <alignment vertical="center"/>
    </xf>
    <xf numFmtId="184" fontId="22" fillId="15" borderId="10" applyNumberFormat="0" applyAlignment="0" applyProtection="0">
      <alignment vertical="center"/>
    </xf>
    <xf numFmtId="184" fontId="9" fillId="17" borderId="0" applyNumberFormat="0" applyBorder="0" applyAlignment="0" applyProtection="0">
      <alignment vertical="center"/>
    </xf>
    <xf numFmtId="184" fontId="9" fillId="17" borderId="0" applyNumberFormat="0" applyBorder="0" applyAlignment="0" applyProtection="0">
      <alignment vertical="center"/>
    </xf>
    <xf numFmtId="184" fontId="9" fillId="17" borderId="0" applyNumberFormat="0" applyBorder="0" applyAlignment="0" applyProtection="0">
      <alignment vertical="center"/>
    </xf>
    <xf numFmtId="184" fontId="35" fillId="26" borderId="0" applyNumberFormat="0" applyBorder="0" applyAlignment="0" applyProtection="0">
      <alignment vertical="center"/>
    </xf>
    <xf numFmtId="184" fontId="19" fillId="12" borderId="0" applyNumberFormat="0" applyBorder="0" applyAlignment="0" applyProtection="0">
      <alignment vertical="center"/>
    </xf>
    <xf numFmtId="184" fontId="9" fillId="17" borderId="0" applyNumberFormat="0" applyBorder="0" applyAlignment="0" applyProtection="0">
      <alignment vertical="center"/>
    </xf>
    <xf numFmtId="184" fontId="27" fillId="0" borderId="0" applyNumberFormat="0" applyFill="0" applyBorder="0" applyAlignment="0" applyProtection="0">
      <alignment vertical="center"/>
    </xf>
    <xf numFmtId="184" fontId="9" fillId="17" borderId="0" applyNumberFormat="0" applyBorder="0" applyAlignment="0" applyProtection="0">
      <alignment vertical="center"/>
    </xf>
    <xf numFmtId="184" fontId="19" fillId="12" borderId="0" applyNumberFormat="0" applyBorder="0" applyAlignment="0" applyProtection="0">
      <alignment vertical="center"/>
    </xf>
    <xf numFmtId="184" fontId="19" fillId="24" borderId="0" applyNumberFormat="0" applyBorder="0" applyAlignment="0" applyProtection="0">
      <alignment vertical="center"/>
    </xf>
    <xf numFmtId="184" fontId="9" fillId="17" borderId="0" applyNumberFormat="0" applyBorder="0" applyAlignment="0" applyProtection="0">
      <alignment vertical="center"/>
    </xf>
    <xf numFmtId="184" fontId="19" fillId="25" borderId="0" applyNumberFormat="0" applyBorder="0" applyAlignment="0" applyProtection="0">
      <alignment vertical="center"/>
    </xf>
    <xf numFmtId="184" fontId="19" fillId="25" borderId="0" applyNumberFormat="0" applyBorder="0" applyAlignment="0" applyProtection="0">
      <alignment vertical="center"/>
    </xf>
    <xf numFmtId="184" fontId="19" fillId="25" borderId="0" applyNumberFormat="0" applyBorder="0" applyAlignment="0" applyProtection="0">
      <alignment vertical="center"/>
    </xf>
    <xf numFmtId="184" fontId="19" fillId="25" borderId="0" applyNumberFormat="0" applyBorder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14" fillId="0" borderId="0" applyNumberFormat="0" applyFill="0" applyBorder="0" applyAlignment="0" applyProtection="0">
      <alignment vertical="center"/>
    </xf>
    <xf numFmtId="184" fontId="19" fillId="25" borderId="0" applyNumberFormat="0" applyBorder="0" applyAlignment="0" applyProtection="0">
      <alignment vertical="center"/>
    </xf>
    <xf numFmtId="184" fontId="19" fillId="14" borderId="0" applyNumberFormat="0" applyBorder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9" fillId="0" borderId="0">
      <alignment vertical="center"/>
    </xf>
    <xf numFmtId="184" fontId="19" fillId="14" borderId="0" applyNumberFormat="0" applyBorder="0" applyAlignment="0" applyProtection="0">
      <alignment vertical="center"/>
    </xf>
    <xf numFmtId="184" fontId="3" fillId="0" borderId="0">
      <alignment vertical="center"/>
    </xf>
    <xf numFmtId="184" fontId="19" fillId="14" borderId="0" applyNumberFormat="0" applyBorder="0" applyAlignment="0" applyProtection="0">
      <alignment vertical="center"/>
    </xf>
    <xf numFmtId="184" fontId="14" fillId="0" borderId="0" applyNumberFormat="0" applyFill="0" applyBorder="0" applyAlignment="0" applyProtection="0">
      <alignment vertical="center"/>
    </xf>
    <xf numFmtId="184" fontId="20" fillId="0" borderId="0">
      <alignment vertical="center"/>
    </xf>
    <xf numFmtId="184" fontId="19" fillId="14" borderId="0" applyNumberFormat="0" applyBorder="0" applyAlignment="0" applyProtection="0">
      <alignment vertical="center"/>
    </xf>
    <xf numFmtId="184" fontId="19" fillId="8" borderId="0" applyNumberFormat="0" applyBorder="0" applyAlignment="0" applyProtection="0">
      <alignment vertical="center"/>
    </xf>
    <xf numFmtId="184" fontId="19" fillId="22" borderId="0" applyNumberFormat="0" applyBorder="0" applyAlignment="0" applyProtection="0">
      <alignment vertical="center"/>
    </xf>
    <xf numFmtId="184" fontId="19" fillId="22" borderId="0" applyNumberFormat="0" applyBorder="0" applyAlignment="0" applyProtection="0">
      <alignment vertical="center"/>
    </xf>
    <xf numFmtId="184" fontId="19" fillId="22" borderId="0" applyNumberFormat="0" applyBorder="0" applyAlignment="0" applyProtection="0">
      <alignment vertical="center"/>
    </xf>
    <xf numFmtId="184" fontId="19" fillId="22" borderId="0" applyNumberFormat="0" applyBorder="0" applyAlignment="0" applyProtection="0">
      <alignment vertical="center"/>
    </xf>
    <xf numFmtId="184" fontId="19" fillId="22" borderId="0" applyNumberFormat="0" applyBorder="0" applyAlignment="0" applyProtection="0">
      <alignment vertical="center"/>
    </xf>
    <xf numFmtId="184" fontId="19" fillId="24" borderId="0" applyNumberFormat="0" applyBorder="0" applyAlignment="0" applyProtection="0">
      <alignment vertical="center"/>
    </xf>
    <xf numFmtId="184" fontId="19" fillId="24" borderId="0" applyNumberFormat="0" applyBorder="0" applyAlignment="0" applyProtection="0">
      <alignment vertical="center"/>
    </xf>
    <xf numFmtId="184" fontId="19" fillId="11" borderId="0" applyNumberFormat="0" applyBorder="0" applyAlignment="0" applyProtection="0">
      <alignment vertical="center"/>
    </xf>
    <xf numFmtId="184" fontId="19" fillId="24" borderId="0" applyNumberFormat="0" applyBorder="0" applyAlignment="0" applyProtection="0">
      <alignment vertical="center"/>
    </xf>
    <xf numFmtId="184" fontId="19" fillId="11" borderId="0" applyNumberFormat="0" applyBorder="0" applyAlignment="0" applyProtection="0">
      <alignment vertical="center"/>
    </xf>
    <xf numFmtId="184" fontId="19" fillId="11" borderId="0" applyNumberFormat="0" applyBorder="0" applyAlignment="0" applyProtection="0">
      <alignment vertical="center"/>
    </xf>
    <xf numFmtId="184" fontId="19" fillId="11" borderId="0" applyNumberFormat="0" applyBorder="0" applyAlignment="0" applyProtection="0">
      <alignment vertical="center"/>
    </xf>
    <xf numFmtId="184" fontId="19" fillId="11" borderId="0" applyNumberFormat="0" applyBorder="0" applyAlignment="0" applyProtection="0">
      <alignment vertical="center"/>
    </xf>
    <xf numFmtId="184" fontId="19" fillId="11" borderId="0" applyNumberFormat="0" applyBorder="0" applyAlignment="0" applyProtection="0">
      <alignment vertical="center"/>
    </xf>
    <xf numFmtId="184" fontId="19" fillId="20" borderId="0" applyNumberFormat="0" applyBorder="0" applyAlignment="0" applyProtection="0">
      <alignment vertical="center"/>
    </xf>
    <xf numFmtId="184" fontId="19" fillId="11" borderId="0" applyNumberFormat="0" applyBorder="0" applyAlignment="0" applyProtection="0">
      <alignment vertical="center"/>
    </xf>
    <xf numFmtId="184" fontId="9" fillId="0" borderId="0">
      <alignment vertical="center"/>
    </xf>
    <xf numFmtId="184" fontId="19" fillId="20" borderId="0" applyNumberFormat="0" applyBorder="0" applyAlignment="0" applyProtection="0">
      <alignment vertical="center"/>
    </xf>
    <xf numFmtId="184" fontId="38" fillId="0" borderId="0" applyNumberFormat="0" applyFill="0" applyBorder="0" applyAlignment="0" applyProtection="0">
      <alignment vertical="center"/>
    </xf>
    <xf numFmtId="184" fontId="19" fillId="20" borderId="0" applyNumberFormat="0" applyBorder="0" applyAlignment="0" applyProtection="0">
      <alignment vertical="center"/>
    </xf>
    <xf numFmtId="184" fontId="19" fillId="20" borderId="0" applyNumberFormat="0" applyBorder="0" applyAlignment="0" applyProtection="0">
      <alignment vertical="center"/>
    </xf>
    <xf numFmtId="184" fontId="19" fillId="20" borderId="0" applyNumberFormat="0" applyBorder="0" applyAlignment="0" applyProtection="0">
      <alignment vertical="center"/>
    </xf>
    <xf numFmtId="184" fontId="19" fillId="20" borderId="0" applyNumberFormat="0" applyBorder="0" applyAlignment="0" applyProtection="0">
      <alignment vertical="center"/>
    </xf>
    <xf numFmtId="184" fontId="14" fillId="0" borderId="0" applyNumberFormat="0" applyFill="0" applyBorder="0" applyAlignment="0" applyProtection="0">
      <alignment vertical="center"/>
    </xf>
    <xf numFmtId="177" fontId="9" fillId="0" borderId="0">
      <alignment vertical="center"/>
    </xf>
    <xf numFmtId="184" fontId="32" fillId="23" borderId="0" applyNumberFormat="0" applyBorder="0" applyAlignment="0" applyProtection="0">
      <alignment vertical="center"/>
    </xf>
    <xf numFmtId="9" fontId="9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184" fontId="37" fillId="0" borderId="15" applyNumberFormat="0" applyFill="0" applyAlignment="0" applyProtection="0">
      <alignment vertical="center"/>
    </xf>
    <xf numFmtId="184" fontId="37" fillId="0" borderId="15" applyNumberFormat="0" applyFill="0" applyAlignment="0" applyProtection="0">
      <alignment vertical="center"/>
    </xf>
    <xf numFmtId="184" fontId="37" fillId="0" borderId="15" applyNumberFormat="0" applyFill="0" applyAlignment="0" applyProtection="0">
      <alignment vertical="center"/>
    </xf>
    <xf numFmtId="184" fontId="37" fillId="0" borderId="15" applyNumberFormat="0" applyFill="0" applyAlignment="0" applyProtection="0">
      <alignment vertical="center"/>
    </xf>
    <xf numFmtId="184" fontId="18" fillId="0" borderId="7" applyNumberFormat="0" applyFill="0" applyAlignment="0" applyProtection="0">
      <alignment vertical="center"/>
    </xf>
    <xf numFmtId="184" fontId="37" fillId="0" borderId="15" applyNumberFormat="0" applyFill="0" applyAlignment="0" applyProtection="0">
      <alignment vertical="center"/>
    </xf>
    <xf numFmtId="184" fontId="37" fillId="0" borderId="15" applyNumberFormat="0" applyFill="0" applyAlignment="0" applyProtection="0">
      <alignment vertical="center"/>
    </xf>
    <xf numFmtId="184" fontId="37" fillId="0" borderId="15" applyNumberFormat="0" applyFill="0" applyAlignment="0" applyProtection="0">
      <alignment vertical="center"/>
    </xf>
    <xf numFmtId="184" fontId="31" fillId="0" borderId="13" applyNumberFormat="0" applyFill="0" applyAlignment="0" applyProtection="0">
      <alignment vertical="center"/>
    </xf>
    <xf numFmtId="184" fontId="31" fillId="0" borderId="13" applyNumberFormat="0" applyFill="0" applyAlignment="0" applyProtection="0">
      <alignment vertical="center"/>
    </xf>
    <xf numFmtId="184" fontId="25" fillId="16" borderId="0" applyNumberFormat="0" applyBorder="0" applyAlignment="0" applyProtection="0">
      <alignment vertical="center"/>
    </xf>
    <xf numFmtId="184" fontId="31" fillId="0" borderId="13" applyNumberFormat="0" applyFill="0" applyAlignment="0" applyProtection="0">
      <alignment vertical="center"/>
    </xf>
    <xf numFmtId="184" fontId="31" fillId="0" borderId="13" applyNumberFormat="0" applyFill="0" applyAlignment="0" applyProtection="0">
      <alignment vertical="center"/>
    </xf>
    <xf numFmtId="184" fontId="9" fillId="0" borderId="0">
      <alignment vertical="center"/>
    </xf>
    <xf numFmtId="184" fontId="31" fillId="0" borderId="13" applyNumberFormat="0" applyFill="0" applyAlignment="0" applyProtection="0">
      <alignment vertical="center"/>
    </xf>
    <xf numFmtId="184" fontId="31" fillId="0" borderId="13" applyNumberFormat="0" applyFill="0" applyAlignment="0" applyProtection="0">
      <alignment vertical="center"/>
    </xf>
    <xf numFmtId="184" fontId="31" fillId="0" borderId="13" applyNumberFormat="0" applyFill="0" applyAlignment="0" applyProtection="0">
      <alignment vertical="center"/>
    </xf>
    <xf numFmtId="184" fontId="26" fillId="0" borderId="14" applyNumberFormat="0" applyFill="0" applyAlignment="0" applyProtection="0">
      <alignment vertical="center"/>
    </xf>
    <xf numFmtId="184" fontId="25" fillId="16" borderId="0" applyNumberFormat="0" applyBorder="0" applyAlignment="0" applyProtection="0">
      <alignment vertical="center"/>
    </xf>
    <xf numFmtId="184" fontId="26" fillId="0" borderId="14" applyNumberFormat="0" applyFill="0" applyAlignment="0" applyProtection="0">
      <alignment vertical="center"/>
    </xf>
    <xf numFmtId="184" fontId="26" fillId="0" borderId="14" applyNumberFormat="0" applyFill="0" applyAlignment="0" applyProtection="0">
      <alignment vertical="center"/>
    </xf>
    <xf numFmtId="184" fontId="26" fillId="0" borderId="14" applyNumberFormat="0" applyFill="0" applyAlignment="0" applyProtection="0">
      <alignment vertical="center"/>
    </xf>
    <xf numFmtId="184" fontId="34" fillId="0" borderId="0"/>
    <xf numFmtId="184" fontId="26" fillId="0" borderId="14" applyNumberFormat="0" applyFill="0" applyAlignment="0" applyProtection="0">
      <alignment vertical="center"/>
    </xf>
    <xf numFmtId="184" fontId="26" fillId="0" borderId="14" applyNumberFormat="0" applyFill="0" applyAlignment="0" applyProtection="0">
      <alignment vertical="center"/>
    </xf>
    <xf numFmtId="184" fontId="26" fillId="0" borderId="14" applyNumberFormat="0" applyFill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84" fontId="26" fillId="0" borderId="0" applyNumberFormat="0" applyFill="0" applyBorder="0" applyAlignment="0" applyProtection="0">
      <alignment vertical="center"/>
    </xf>
    <xf numFmtId="184" fontId="26" fillId="0" borderId="0" applyNumberFormat="0" applyFill="0" applyBorder="0" applyAlignment="0" applyProtection="0">
      <alignment vertical="center"/>
    </xf>
    <xf numFmtId="184" fontId="18" fillId="0" borderId="7" applyNumberFormat="0" applyFill="0" applyAlignment="0" applyProtection="0">
      <alignment vertical="center"/>
    </xf>
    <xf numFmtId="184" fontId="26" fillId="0" borderId="0" applyNumberFormat="0" applyFill="0" applyBorder="0" applyAlignment="0" applyProtection="0">
      <alignment vertical="center"/>
    </xf>
    <xf numFmtId="184" fontId="18" fillId="0" borderId="7" applyNumberFormat="0" applyFill="0" applyAlignment="0" applyProtection="0">
      <alignment vertical="center"/>
    </xf>
    <xf numFmtId="184" fontId="26" fillId="0" borderId="0" applyNumberFormat="0" applyFill="0" applyBorder="0" applyAlignment="0" applyProtection="0">
      <alignment vertical="center"/>
    </xf>
    <xf numFmtId="184" fontId="27" fillId="0" borderId="0" applyNumberFormat="0" applyFill="0" applyBorder="0" applyAlignment="0" applyProtection="0">
      <alignment vertical="center"/>
    </xf>
    <xf numFmtId="184" fontId="33" fillId="0" borderId="0" applyNumberFormat="0" applyFill="0" applyBorder="0" applyAlignment="0" applyProtection="0">
      <alignment vertical="center"/>
    </xf>
    <xf numFmtId="184" fontId="19" fillId="13" borderId="0" applyNumberFormat="0" applyBorder="0" applyAlignment="0" applyProtection="0">
      <alignment vertical="center"/>
    </xf>
    <xf numFmtId="184" fontId="33" fillId="0" borderId="0" applyNumberFormat="0" applyFill="0" applyBorder="0" applyAlignment="0" applyProtection="0">
      <alignment vertical="center"/>
    </xf>
    <xf numFmtId="184" fontId="19" fillId="13" borderId="0" applyNumberFormat="0" applyBorder="0" applyAlignment="0" applyProtection="0">
      <alignment vertical="center"/>
    </xf>
    <xf numFmtId="184" fontId="18" fillId="0" borderId="7" applyNumberFormat="0" applyFill="0" applyAlignment="0" applyProtection="0">
      <alignment vertical="center"/>
    </xf>
    <xf numFmtId="184" fontId="33" fillId="0" borderId="0" applyNumberFormat="0" applyFill="0" applyBorder="0" applyAlignment="0" applyProtection="0">
      <alignment vertical="center"/>
    </xf>
    <xf numFmtId="184" fontId="33" fillId="0" borderId="0" applyNumberFormat="0" applyFill="0" applyBorder="0" applyAlignment="0" applyProtection="0">
      <alignment vertical="center"/>
    </xf>
    <xf numFmtId="184" fontId="19" fillId="8" borderId="0" applyNumberFormat="0" applyBorder="0" applyAlignment="0" applyProtection="0">
      <alignment vertical="center"/>
    </xf>
    <xf numFmtId="184" fontId="33" fillId="0" borderId="0" applyNumberFormat="0" applyFill="0" applyBorder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33" fillId="0" borderId="0" applyNumberFormat="0" applyFill="0" applyBorder="0" applyAlignment="0" applyProtection="0">
      <alignment vertical="center"/>
    </xf>
    <xf numFmtId="184" fontId="33" fillId="0" borderId="0" applyNumberFormat="0" applyFill="0" applyBorder="0" applyAlignment="0" applyProtection="0">
      <alignment vertical="center"/>
    </xf>
    <xf numFmtId="184" fontId="27" fillId="0" borderId="0" applyNumberFormat="0" applyFill="0" applyBorder="0" applyAlignment="0" applyProtection="0">
      <alignment vertical="center"/>
    </xf>
    <xf numFmtId="184" fontId="32" fillId="23" borderId="0" applyNumberFormat="0" applyBorder="0" applyAlignment="0" applyProtection="0">
      <alignment vertical="center"/>
    </xf>
    <xf numFmtId="184" fontId="32" fillId="23" borderId="0" applyNumberFormat="0" applyBorder="0" applyAlignment="0" applyProtection="0">
      <alignment vertical="center"/>
    </xf>
    <xf numFmtId="184" fontId="32" fillId="23" borderId="0" applyNumberFormat="0" applyBorder="0" applyAlignment="0" applyProtection="0">
      <alignment vertical="center"/>
    </xf>
    <xf numFmtId="184" fontId="32" fillId="23" borderId="0" applyNumberFormat="0" applyBorder="0" applyAlignment="0" applyProtection="0">
      <alignment vertical="center"/>
    </xf>
    <xf numFmtId="184" fontId="9" fillId="0" borderId="0">
      <alignment vertical="center"/>
    </xf>
    <xf numFmtId="184" fontId="20" fillId="0" borderId="0">
      <alignment vertical="center"/>
    </xf>
    <xf numFmtId="184" fontId="9" fillId="0" borderId="0">
      <alignment vertical="center"/>
    </xf>
    <xf numFmtId="184" fontId="20" fillId="0" borderId="0"/>
    <xf numFmtId="184" fontId="20" fillId="0" borderId="0">
      <alignment vertical="center"/>
    </xf>
    <xf numFmtId="184" fontId="20" fillId="0" borderId="0">
      <alignment vertical="center"/>
    </xf>
    <xf numFmtId="184" fontId="19" fillId="12" borderId="0" applyNumberFormat="0" applyBorder="0" applyAlignment="0" applyProtection="0">
      <alignment vertical="center"/>
    </xf>
    <xf numFmtId="184" fontId="9" fillId="0" borderId="0">
      <alignment vertical="center"/>
    </xf>
    <xf numFmtId="184" fontId="9" fillId="0" borderId="0">
      <alignment vertical="center"/>
    </xf>
    <xf numFmtId="184" fontId="9" fillId="0" borderId="0">
      <alignment vertical="center"/>
    </xf>
    <xf numFmtId="184" fontId="6" fillId="0" borderId="0">
      <alignment vertical="center"/>
    </xf>
    <xf numFmtId="184" fontId="36" fillId="0" borderId="0" applyNumberFormat="0" applyFill="0" applyBorder="0" applyProtection="0">
      <alignment vertical="top" wrapText="1"/>
    </xf>
    <xf numFmtId="184" fontId="6" fillId="0" borderId="0">
      <alignment vertical="center"/>
    </xf>
    <xf numFmtId="184" fontId="9" fillId="0" borderId="0"/>
    <xf numFmtId="184" fontId="9" fillId="0" borderId="0"/>
    <xf numFmtId="184" fontId="28" fillId="19" borderId="10" applyNumberFormat="0" applyAlignment="0" applyProtection="0">
      <alignment vertical="center"/>
    </xf>
    <xf numFmtId="184" fontId="6" fillId="0" borderId="0">
      <alignment vertical="center"/>
    </xf>
    <xf numFmtId="184" fontId="28" fillId="19" borderId="10" applyNumberFormat="0" applyAlignment="0" applyProtection="0">
      <alignment vertical="center"/>
    </xf>
    <xf numFmtId="184" fontId="20" fillId="0" borderId="0">
      <alignment vertical="center"/>
    </xf>
    <xf numFmtId="184" fontId="5" fillId="0" borderId="0">
      <alignment vertical="center"/>
    </xf>
    <xf numFmtId="184" fontId="9" fillId="0" borderId="0"/>
    <xf numFmtId="184" fontId="28" fillId="19" borderId="10" applyNumberFormat="0" applyAlignment="0" applyProtection="0">
      <alignment vertical="center"/>
    </xf>
    <xf numFmtId="184" fontId="6" fillId="0" borderId="0">
      <alignment vertical="center"/>
    </xf>
    <xf numFmtId="184" fontId="9" fillId="0" borderId="0"/>
    <xf numFmtId="184" fontId="19" fillId="24" borderId="0" applyNumberFormat="0" applyBorder="0" applyAlignment="0" applyProtection="0">
      <alignment vertical="center"/>
    </xf>
    <xf numFmtId="184" fontId="5" fillId="0" borderId="0">
      <alignment vertical="center"/>
    </xf>
    <xf numFmtId="184" fontId="19" fillId="24" borderId="0" applyNumberFormat="0" applyBorder="0" applyAlignment="0" applyProtection="0">
      <alignment vertical="center"/>
    </xf>
    <xf numFmtId="184" fontId="9" fillId="0" borderId="0"/>
    <xf numFmtId="184" fontId="19" fillId="24" borderId="0" applyNumberFormat="0" applyBorder="0" applyAlignment="0" applyProtection="0">
      <alignment vertical="center"/>
    </xf>
    <xf numFmtId="184" fontId="20" fillId="0" borderId="0"/>
    <xf numFmtId="184" fontId="19" fillId="24" borderId="0" applyNumberFormat="0" applyBorder="0" applyAlignment="0" applyProtection="0">
      <alignment vertical="center"/>
    </xf>
    <xf numFmtId="184" fontId="20" fillId="0" borderId="0"/>
    <xf numFmtId="184" fontId="20" fillId="0" borderId="0"/>
    <xf numFmtId="184" fontId="9" fillId="0" borderId="0">
      <alignment vertical="center"/>
    </xf>
    <xf numFmtId="184" fontId="35" fillId="26" borderId="0" applyNumberFormat="0" applyBorder="0" applyAlignment="0" applyProtection="0">
      <alignment vertical="center"/>
    </xf>
    <xf numFmtId="184" fontId="9" fillId="0" borderId="0">
      <alignment vertical="center"/>
    </xf>
    <xf numFmtId="184" fontId="9" fillId="0" borderId="0">
      <alignment vertical="center"/>
    </xf>
    <xf numFmtId="184" fontId="9" fillId="0" borderId="0">
      <alignment vertical="center"/>
    </xf>
    <xf numFmtId="184" fontId="9" fillId="0" borderId="0">
      <alignment vertical="center"/>
    </xf>
    <xf numFmtId="184" fontId="3" fillId="0" borderId="0">
      <alignment vertical="center"/>
    </xf>
    <xf numFmtId="184" fontId="19" fillId="11" borderId="0" applyNumberFormat="0" applyBorder="0" applyAlignment="0" applyProtection="0">
      <alignment vertical="center"/>
    </xf>
    <xf numFmtId="184" fontId="3" fillId="0" borderId="0">
      <alignment vertical="center"/>
    </xf>
    <xf numFmtId="184" fontId="19" fillId="11" borderId="0" applyNumberFormat="0" applyBorder="0" applyAlignment="0" applyProtection="0">
      <alignment vertical="center"/>
    </xf>
    <xf numFmtId="184" fontId="3" fillId="0" borderId="0">
      <alignment vertical="center"/>
    </xf>
    <xf numFmtId="184" fontId="20" fillId="0" borderId="0"/>
    <xf numFmtId="184" fontId="20" fillId="0" borderId="0"/>
    <xf numFmtId="184" fontId="28" fillId="19" borderId="10" applyNumberFormat="0" applyAlignment="0" applyProtection="0">
      <alignment vertical="center"/>
    </xf>
    <xf numFmtId="184" fontId="9" fillId="0" borderId="0">
      <alignment vertical="center"/>
    </xf>
    <xf numFmtId="184" fontId="20" fillId="0" borderId="0"/>
    <xf numFmtId="184" fontId="19" fillId="7" borderId="0" applyNumberFormat="0" applyBorder="0" applyAlignment="0" applyProtection="0">
      <alignment vertical="center"/>
    </xf>
    <xf numFmtId="184" fontId="17" fillId="0" borderId="0">
      <alignment vertical="center"/>
    </xf>
    <xf numFmtId="184" fontId="3" fillId="0" borderId="0">
      <alignment vertical="center"/>
    </xf>
    <xf numFmtId="184" fontId="9" fillId="9" borderId="8" applyNumberFormat="0" applyFont="0" applyAlignment="0" applyProtection="0">
      <alignment vertical="center"/>
    </xf>
    <xf numFmtId="184" fontId="14" fillId="0" borderId="0" applyNumberFormat="0" applyFill="0" applyBorder="0" applyAlignment="0" applyProtection="0">
      <alignment vertical="center"/>
    </xf>
    <xf numFmtId="184" fontId="34" fillId="0" borderId="0"/>
    <xf numFmtId="184" fontId="25" fillId="16" borderId="0" applyNumberFormat="0" applyBorder="0" applyAlignment="0" applyProtection="0">
      <alignment vertical="center"/>
    </xf>
    <xf numFmtId="184" fontId="25" fillId="16" borderId="0" applyNumberFormat="0" applyBorder="0" applyAlignment="0" applyProtection="0">
      <alignment vertical="center"/>
    </xf>
    <xf numFmtId="184" fontId="25" fillId="16" borderId="0" applyNumberFormat="0" applyBorder="0" applyAlignment="0" applyProtection="0">
      <alignment vertical="center"/>
    </xf>
    <xf numFmtId="184" fontId="18" fillId="0" borderId="7" applyNumberFormat="0" applyFill="0" applyAlignment="0" applyProtection="0">
      <alignment vertical="center"/>
    </xf>
    <xf numFmtId="184" fontId="21" fillId="2" borderId="9" applyNumberFormat="0" applyAlignment="0" applyProtection="0">
      <alignment vertical="center"/>
    </xf>
    <xf numFmtId="184" fontId="18" fillId="0" borderId="7" applyNumberFormat="0" applyFill="0" applyAlignment="0" applyProtection="0">
      <alignment vertical="center"/>
    </xf>
    <xf numFmtId="184" fontId="18" fillId="0" borderId="7" applyNumberFormat="0" applyFill="0" applyAlignment="0" applyProtection="0">
      <alignment vertical="center"/>
    </xf>
    <xf numFmtId="184" fontId="18" fillId="0" borderId="7" applyNumberFormat="0" applyFill="0" applyAlignment="0" applyProtection="0">
      <alignment vertical="center"/>
    </xf>
    <xf numFmtId="184" fontId="19" fillId="12" borderId="0" applyNumberFormat="0" applyBorder="0" applyAlignment="0" applyProtection="0">
      <alignment vertical="center"/>
    </xf>
    <xf numFmtId="184" fontId="18" fillId="0" borderId="7" applyNumberFormat="0" applyFill="0" applyAlignment="0" applyProtection="0">
      <alignment vertical="center"/>
    </xf>
    <xf numFmtId="184" fontId="21" fillId="2" borderId="9" applyNumberFormat="0" applyAlignment="0" applyProtection="0">
      <alignment vertical="center"/>
    </xf>
    <xf numFmtId="184" fontId="21" fillId="2" borderId="9" applyNumberFormat="0" applyAlignment="0" applyProtection="0">
      <alignment vertical="center"/>
    </xf>
    <xf numFmtId="184" fontId="21" fillId="2" borderId="9" applyNumberFormat="0" applyAlignment="0" applyProtection="0">
      <alignment vertical="center"/>
    </xf>
    <xf numFmtId="184" fontId="27" fillId="0" borderId="0" applyNumberFormat="0" applyFill="0" applyBorder="0" applyAlignment="0" applyProtection="0">
      <alignment vertical="center"/>
    </xf>
    <xf numFmtId="184" fontId="27" fillId="0" borderId="0" applyNumberFormat="0" applyFill="0" applyBorder="0" applyAlignment="0" applyProtection="0">
      <alignment vertical="center"/>
    </xf>
    <xf numFmtId="184" fontId="27" fillId="0" borderId="0" applyNumberFormat="0" applyFill="0" applyBorder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14" fillId="0" borderId="0" applyNumberFormat="0" applyFill="0" applyBorder="0" applyAlignment="0" applyProtection="0">
      <alignment vertical="center"/>
    </xf>
    <xf numFmtId="184" fontId="14" fillId="0" borderId="0" applyNumberFormat="0" applyFill="0" applyBorder="0" applyAlignment="0" applyProtection="0">
      <alignment vertical="center"/>
    </xf>
    <xf numFmtId="184" fontId="14" fillId="0" borderId="0" applyNumberFormat="0" applyFill="0" applyBorder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24" fillId="0" borderId="12" applyNumberFormat="0" applyFill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24" fillId="0" borderId="12" applyNumberFormat="0" applyFill="0" applyAlignment="0" applyProtection="0">
      <alignment vertical="center"/>
    </xf>
    <xf numFmtId="184" fontId="24" fillId="0" borderId="12" applyNumberFormat="0" applyFill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4" fontId="19" fillId="13" borderId="0" applyNumberFormat="0" applyBorder="0" applyAlignment="0" applyProtection="0">
      <alignment vertical="center"/>
    </xf>
    <xf numFmtId="184" fontId="19" fillId="13" borderId="0" applyNumberFormat="0" applyBorder="0" applyAlignment="0" applyProtection="0">
      <alignment vertical="center"/>
    </xf>
    <xf numFmtId="184" fontId="19" fillId="13" borderId="0" applyNumberFormat="0" applyBorder="0" applyAlignment="0" applyProtection="0">
      <alignment vertical="center"/>
    </xf>
    <xf numFmtId="184" fontId="19" fillId="13" borderId="0" applyNumberFormat="0" applyBorder="0" applyAlignment="0" applyProtection="0">
      <alignment vertical="center"/>
    </xf>
    <xf numFmtId="184" fontId="19" fillId="8" borderId="0" applyNumberFormat="0" applyBorder="0" applyAlignment="0" applyProtection="0">
      <alignment vertical="center"/>
    </xf>
    <xf numFmtId="184" fontId="19" fillId="8" borderId="0" applyNumberFormat="0" applyBorder="0" applyAlignment="0" applyProtection="0">
      <alignment vertical="center"/>
    </xf>
    <xf numFmtId="184" fontId="19" fillId="8" borderId="0" applyNumberFormat="0" applyBorder="0" applyAlignment="0" applyProtection="0">
      <alignment vertical="center"/>
    </xf>
    <xf numFmtId="184" fontId="28" fillId="19" borderId="10" applyNumberFormat="0" applyAlignment="0" applyProtection="0">
      <alignment vertical="center"/>
    </xf>
    <xf numFmtId="184" fontId="19" fillId="12" borderId="0" applyNumberFormat="0" applyBorder="0" applyAlignment="0" applyProtection="0">
      <alignment vertical="center"/>
    </xf>
    <xf numFmtId="184" fontId="19" fillId="12" borderId="0" applyNumberFormat="0" applyBorder="0" applyAlignment="0" applyProtection="0">
      <alignment vertical="center"/>
    </xf>
    <xf numFmtId="184" fontId="19" fillId="12" borderId="0" applyNumberFormat="0" applyBorder="0" applyAlignment="0" applyProtection="0">
      <alignment vertical="center"/>
    </xf>
    <xf numFmtId="184" fontId="19" fillId="24" borderId="0" applyNumberFormat="0" applyBorder="0" applyAlignment="0" applyProtection="0">
      <alignment vertical="center"/>
    </xf>
    <xf numFmtId="184" fontId="28" fillId="19" borderId="10" applyNumberFormat="0" applyAlignment="0" applyProtection="0">
      <alignment vertical="center"/>
    </xf>
    <xf numFmtId="184" fontId="19" fillId="24" borderId="0" applyNumberFormat="0" applyBorder="0" applyAlignment="0" applyProtection="0">
      <alignment vertical="center"/>
    </xf>
    <xf numFmtId="184" fontId="19" fillId="11" borderId="0" applyNumberFormat="0" applyBorder="0" applyAlignment="0" applyProtection="0">
      <alignment vertical="center"/>
    </xf>
    <xf numFmtId="184" fontId="19" fillId="11" borderId="0" applyNumberFormat="0" applyBorder="0" applyAlignment="0" applyProtection="0">
      <alignment vertical="center"/>
    </xf>
    <xf numFmtId="184" fontId="19" fillId="11" borderId="0" applyNumberFormat="0" applyBorder="0" applyAlignment="0" applyProtection="0">
      <alignment vertical="center"/>
    </xf>
    <xf numFmtId="184" fontId="19" fillId="7" borderId="0" applyNumberFormat="0" applyBorder="0" applyAlignment="0" applyProtection="0">
      <alignment vertical="center"/>
    </xf>
    <xf numFmtId="184" fontId="19" fillId="7" borderId="0" applyNumberFormat="0" applyBorder="0" applyAlignment="0" applyProtection="0">
      <alignment vertical="center"/>
    </xf>
    <xf numFmtId="184" fontId="19" fillId="7" borderId="0" applyNumberFormat="0" applyBorder="0" applyAlignment="0" applyProtection="0">
      <alignment vertical="center"/>
    </xf>
    <xf numFmtId="184" fontId="19" fillId="7" borderId="0" applyNumberFormat="0" applyBorder="0" applyAlignment="0" applyProtection="0">
      <alignment vertical="center"/>
    </xf>
    <xf numFmtId="184" fontId="19" fillId="7" borderId="0" applyNumberFormat="0" applyBorder="0" applyAlignment="0" applyProtection="0">
      <alignment vertical="center"/>
    </xf>
    <xf numFmtId="184" fontId="19" fillId="7" borderId="0" applyNumberFormat="0" applyBorder="0" applyAlignment="0" applyProtection="0">
      <alignment vertical="center"/>
    </xf>
    <xf numFmtId="184" fontId="35" fillId="26" borderId="0" applyNumberFormat="0" applyBorder="0" applyAlignment="0" applyProtection="0">
      <alignment vertical="center"/>
    </xf>
    <xf numFmtId="184" fontId="35" fillId="26" borderId="0" applyNumberFormat="0" applyBorder="0" applyAlignment="0" applyProtection="0">
      <alignment vertical="center"/>
    </xf>
    <xf numFmtId="184" fontId="35" fillId="26" borderId="0" applyNumberFormat="0" applyBorder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23" fillId="15" borderId="11" applyNumberFormat="0" applyAlignment="0" applyProtection="0">
      <alignment vertical="center"/>
    </xf>
    <xf numFmtId="184" fontId="30" fillId="0" borderId="0"/>
    <xf numFmtId="184" fontId="28" fillId="19" borderId="10" applyNumberFormat="0" applyAlignment="0" applyProtection="0">
      <alignment vertical="center"/>
    </xf>
    <xf numFmtId="184" fontId="30" fillId="0" borderId="0"/>
    <xf numFmtId="184" fontId="28" fillId="19" borderId="10" applyNumberFormat="0" applyAlignment="0" applyProtection="0">
      <alignment vertical="center"/>
    </xf>
    <xf numFmtId="184" fontId="28" fillId="19" borderId="10" applyNumberFormat="0" applyAlignment="0" applyProtection="0">
      <alignment vertical="center"/>
    </xf>
    <xf numFmtId="184" fontId="28" fillId="19" borderId="10" applyNumberFormat="0" applyAlignment="0" applyProtection="0">
      <alignment vertical="center"/>
    </xf>
    <xf numFmtId="184" fontId="28" fillId="19" borderId="10" applyNumberFormat="0" applyAlignment="0" applyProtection="0">
      <alignment vertical="center"/>
    </xf>
    <xf numFmtId="184" fontId="39" fillId="0" borderId="0"/>
    <xf numFmtId="184" fontId="17" fillId="0" borderId="0"/>
    <xf numFmtId="184" fontId="30" fillId="0" borderId="0"/>
    <xf numFmtId="184" fontId="30" fillId="0" borderId="0"/>
    <xf numFmtId="184" fontId="9" fillId="9" borderId="8" applyNumberFormat="0" applyFont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9" fillId="9" borderId="8" applyNumberFormat="0" applyFont="0" applyAlignment="0" applyProtection="0">
      <alignment vertical="center"/>
    </xf>
    <xf numFmtId="184" fontId="40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184" fontId="16" fillId="0" borderId="0">
      <alignment vertical="center"/>
    </xf>
    <xf numFmtId="184" fontId="20" fillId="0" borderId="0"/>
    <xf numFmtId="184" fontId="3" fillId="0" borderId="0">
      <alignment vertical="center"/>
    </xf>
    <xf numFmtId="184" fontId="3" fillId="0" borderId="0">
      <alignment vertical="center"/>
    </xf>
    <xf numFmtId="184" fontId="3" fillId="0" borderId="0">
      <alignment vertical="center"/>
    </xf>
    <xf numFmtId="184" fontId="4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84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84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84" fontId="9" fillId="0" borderId="0">
      <alignment vertical="center"/>
    </xf>
    <xf numFmtId="184" fontId="20" fillId="0" borderId="0"/>
    <xf numFmtId="9" fontId="3" fillId="0" borderId="0" applyFont="0" applyFill="0" applyBorder="0" applyAlignment="0" applyProtection="0">
      <alignment vertical="center"/>
    </xf>
    <xf numFmtId="184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84" fontId="3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84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84" fontId="3" fillId="0" borderId="0">
      <alignment vertical="center"/>
    </xf>
    <xf numFmtId="184" fontId="3" fillId="0" borderId="0">
      <alignment vertical="center"/>
    </xf>
    <xf numFmtId="43" fontId="20" fillId="0" borderId="0" applyFont="0" applyFill="0" applyBorder="0" applyAlignment="0" applyProtection="0"/>
    <xf numFmtId="184" fontId="3" fillId="0" borderId="0">
      <alignment vertical="center"/>
    </xf>
    <xf numFmtId="184" fontId="9" fillId="0" borderId="0">
      <alignment vertical="center"/>
    </xf>
    <xf numFmtId="184" fontId="20" fillId="0" borderId="0"/>
    <xf numFmtId="184" fontId="20" fillId="0" borderId="0">
      <alignment vertical="center"/>
    </xf>
    <xf numFmtId="184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84" fontId="3" fillId="0" borderId="0">
      <alignment vertical="center"/>
    </xf>
    <xf numFmtId="184" fontId="3" fillId="0" borderId="0">
      <alignment vertical="center"/>
    </xf>
    <xf numFmtId="184" fontId="3" fillId="0" borderId="0">
      <alignment vertical="center"/>
    </xf>
    <xf numFmtId="184" fontId="3" fillId="0" borderId="0">
      <alignment vertical="center"/>
    </xf>
    <xf numFmtId="184" fontId="20" fillId="0" borderId="0">
      <alignment vertical="center"/>
    </xf>
    <xf numFmtId="184" fontId="17" fillId="0" borderId="0" applyBorder="0">
      <alignment vertical="center"/>
    </xf>
    <xf numFmtId="184" fontId="9" fillId="0" borderId="0">
      <alignment vertical="center"/>
    </xf>
    <xf numFmtId="184" fontId="2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5">
    <xf numFmtId="184" fontId="0" fillId="0" borderId="0" xfId="0">
      <alignment vertical="center"/>
    </xf>
    <xf numFmtId="184" fontId="3" fillId="0" borderId="0" xfId="469">
      <alignment vertical="center"/>
    </xf>
    <xf numFmtId="184" fontId="3" fillId="0" borderId="0" xfId="469" applyAlignment="1">
      <alignment vertical="center" wrapText="1"/>
    </xf>
    <xf numFmtId="184" fontId="3" fillId="0" borderId="16" xfId="469" applyBorder="1">
      <alignment vertical="center"/>
    </xf>
    <xf numFmtId="184" fontId="3" fillId="0" borderId="16" xfId="469" applyFont="1" applyBorder="1">
      <alignment vertical="center"/>
    </xf>
    <xf numFmtId="184" fontId="3" fillId="0" borderId="16" xfId="469" applyFont="1" applyBorder="1" applyAlignment="1">
      <alignment vertical="center" wrapText="1"/>
    </xf>
    <xf numFmtId="10" fontId="3" fillId="0" borderId="16" xfId="469" applyNumberFormat="1" applyFont="1" applyBorder="1" applyAlignment="1">
      <alignment vertical="center" wrapText="1"/>
    </xf>
    <xf numFmtId="10" fontId="3" fillId="0" borderId="16" xfId="469" applyNumberFormat="1" applyBorder="1">
      <alignment vertical="center"/>
    </xf>
    <xf numFmtId="10" fontId="3" fillId="0" borderId="16" xfId="469" applyNumberFormat="1" applyFill="1" applyBorder="1">
      <alignment vertical="center"/>
    </xf>
    <xf numFmtId="184" fontId="3" fillId="0" borderId="3" xfId="469" applyFont="1" applyBorder="1" applyAlignment="1">
      <alignment vertical="center" wrapText="1"/>
    </xf>
    <xf numFmtId="184" fontId="3" fillId="0" borderId="3" xfId="469" applyBorder="1">
      <alignment vertical="center"/>
    </xf>
    <xf numFmtId="184" fontId="3" fillId="0" borderId="0" xfId="469" applyFont="1" applyBorder="1" applyAlignment="1">
      <alignment vertical="center" wrapText="1"/>
    </xf>
    <xf numFmtId="184" fontId="3" fillId="0" borderId="0" xfId="469" applyNumberFormat="1">
      <alignment vertical="center"/>
    </xf>
    <xf numFmtId="184" fontId="3" fillId="0" borderId="16" xfId="469" applyNumberFormat="1" applyFont="1" applyBorder="1" applyAlignment="1">
      <alignment vertical="center" wrapText="1"/>
    </xf>
    <xf numFmtId="184" fontId="3" fillId="0" borderId="16" xfId="469" applyNumberFormat="1" applyBorder="1">
      <alignment vertical="center"/>
    </xf>
    <xf numFmtId="184" fontId="3" fillId="0" borderId="16" xfId="469" applyNumberFormat="1" applyFill="1" applyBorder="1">
      <alignment vertical="center"/>
    </xf>
    <xf numFmtId="184" fontId="45" fillId="0" borderId="2" xfId="473" applyFont="1" applyFill="1" applyBorder="1" applyAlignment="1">
      <alignment horizontal="left" vertical="center"/>
    </xf>
    <xf numFmtId="10" fontId="29" fillId="0" borderId="16" xfId="469" applyNumberFormat="1" applyFont="1" applyBorder="1">
      <alignment vertical="center"/>
    </xf>
    <xf numFmtId="184" fontId="44" fillId="27" borderId="2" xfId="1" applyFont="1" applyFill="1" applyBorder="1" applyAlignment="1">
      <alignment horizontal="left" vertical="center"/>
    </xf>
    <xf numFmtId="49" fontId="13" fillId="27" borderId="2" xfId="475" applyNumberFormat="1" applyFont="1" applyFill="1" applyBorder="1" applyAlignment="1">
      <alignment horizontal="left" vertical="center" wrapText="1"/>
    </xf>
    <xf numFmtId="184" fontId="45" fillId="0" borderId="2" xfId="476" applyFont="1" applyFill="1" applyBorder="1" applyAlignment="1">
      <alignment horizontal="left" vertical="center"/>
    </xf>
    <xf numFmtId="49" fontId="15" fillId="0" borderId="2" xfId="303" applyNumberFormat="1" applyFont="1" applyFill="1" applyBorder="1" applyAlignment="1">
      <alignment horizontal="left" vertical="center"/>
    </xf>
    <xf numFmtId="184" fontId="45" fillId="0" borderId="2" xfId="473" applyFont="1" applyFill="1" applyBorder="1" applyAlignment="1">
      <alignment horizontal="left" vertical="center"/>
    </xf>
    <xf numFmtId="184" fontId="45" fillId="0" borderId="5" xfId="476" applyFont="1" applyFill="1" applyBorder="1" applyAlignment="1">
      <alignment horizontal="left" vertical="center"/>
    </xf>
    <xf numFmtId="49" fontId="15" fillId="0" borderId="2" xfId="474" applyNumberFormat="1" applyFont="1" applyFill="1" applyBorder="1" applyAlignment="1">
      <alignment horizontal="left" vertical="center"/>
    </xf>
    <xf numFmtId="49" fontId="15" fillId="0" borderId="2" xfId="475" applyNumberFormat="1" applyFont="1" applyFill="1" applyBorder="1" applyAlignment="1">
      <alignment horizontal="left" vertical="center"/>
    </xf>
    <xf numFmtId="184" fontId="46" fillId="27" borderId="2" xfId="475" applyFont="1" applyFill="1" applyBorder="1" applyAlignment="1">
      <alignment vertical="center" wrapText="1"/>
    </xf>
    <xf numFmtId="184" fontId="5" fillId="0" borderId="5" xfId="1" applyFont="1" applyFill="1" applyBorder="1" applyAlignment="1">
      <alignment vertical="center"/>
    </xf>
    <xf numFmtId="184" fontId="44" fillId="27" borderId="2" xfId="1" applyFont="1" applyFill="1" applyBorder="1" applyAlignment="1">
      <alignment horizontal="left" vertical="center"/>
    </xf>
    <xf numFmtId="49" fontId="13" fillId="27" borderId="2" xfId="475" applyNumberFormat="1" applyFont="1" applyFill="1" applyBorder="1" applyAlignment="1">
      <alignment horizontal="left" vertical="center" wrapText="1"/>
    </xf>
    <xf numFmtId="184" fontId="45" fillId="0" borderId="2" xfId="476" applyFont="1" applyFill="1" applyBorder="1" applyAlignment="1">
      <alignment horizontal="left" vertical="center"/>
    </xf>
    <xf numFmtId="49" fontId="15" fillId="0" borderId="2" xfId="303" applyNumberFormat="1" applyFont="1" applyFill="1" applyBorder="1" applyAlignment="1">
      <alignment horizontal="left" vertical="center"/>
    </xf>
    <xf numFmtId="184" fontId="45" fillId="0" borderId="2" xfId="473" applyFont="1" applyFill="1" applyBorder="1" applyAlignment="1">
      <alignment horizontal="left" vertical="center"/>
    </xf>
    <xf numFmtId="184" fontId="45" fillId="0" borderId="5" xfId="476" applyFont="1" applyFill="1" applyBorder="1" applyAlignment="1">
      <alignment horizontal="left" vertical="center"/>
    </xf>
    <xf numFmtId="49" fontId="15" fillId="0" borderId="2" xfId="474" applyNumberFormat="1" applyFont="1" applyFill="1" applyBorder="1" applyAlignment="1">
      <alignment horizontal="left" vertical="center"/>
    </xf>
    <xf numFmtId="49" fontId="15" fillId="0" borderId="2" xfId="475" applyNumberFormat="1" applyFont="1" applyFill="1" applyBorder="1" applyAlignment="1">
      <alignment horizontal="left" vertical="center"/>
    </xf>
    <xf numFmtId="184" fontId="46" fillId="27" borderId="2" xfId="475" applyFont="1" applyFill="1" applyBorder="1" applyAlignment="1">
      <alignment vertical="center" wrapText="1"/>
    </xf>
    <xf numFmtId="184" fontId="5" fillId="0" borderId="5" xfId="1" applyFont="1" applyFill="1" applyBorder="1" applyAlignment="1">
      <alignment vertical="center"/>
    </xf>
    <xf numFmtId="49" fontId="8" fillId="0" borderId="0" xfId="465" applyNumberFormat="1" applyFont="1" applyBorder="1" applyAlignment="1" applyProtection="1">
      <alignment horizontal="left" vertical="center"/>
      <protection locked="0"/>
    </xf>
    <xf numFmtId="184" fontId="7" fillId="0" borderId="0" xfId="446" quotePrefix="1" applyNumberFormat="1" applyFont="1" applyBorder="1" applyAlignment="1">
      <alignment horizontal="left" vertical="center"/>
    </xf>
    <xf numFmtId="14" fontId="7" fillId="28" borderId="0" xfId="446" applyNumberFormat="1" applyFont="1" applyFill="1" applyBorder="1" applyAlignment="1">
      <alignment horizontal="left" vertical="center"/>
    </xf>
    <xf numFmtId="184" fontId="42" fillId="0" borderId="0" xfId="446" applyFont="1">
      <alignment vertical="center"/>
    </xf>
    <xf numFmtId="184" fontId="41" fillId="0" borderId="0" xfId="446" applyNumberFormat="1" applyFont="1" applyFill="1" applyBorder="1" applyAlignment="1">
      <alignment horizontal="left" wrapText="1"/>
    </xf>
    <xf numFmtId="184" fontId="7" fillId="0" borderId="0" xfId="164" applyNumberFormat="1" applyFont="1" applyFill="1" applyBorder="1" applyAlignment="1">
      <alignment horizontal="left"/>
    </xf>
    <xf numFmtId="184" fontId="7" fillId="28" borderId="0" xfId="446" applyNumberFormat="1" applyFont="1" applyFill="1" applyBorder="1" applyAlignment="1">
      <alignment horizontal="left" vertical="center"/>
    </xf>
    <xf numFmtId="184" fontId="7" fillId="0" borderId="0" xfId="446" quotePrefix="1" applyNumberFormat="1" applyFont="1" applyBorder="1" applyAlignment="1">
      <alignment horizontal="left" vertical="center"/>
    </xf>
    <xf numFmtId="49" fontId="42" fillId="0" borderId="0" xfId="303" applyNumberFormat="1" applyFont="1" applyFill="1" applyBorder="1" applyAlignment="1">
      <alignment horizontal="left" vertical="center"/>
    </xf>
    <xf numFmtId="184" fontId="41" fillId="0" borderId="0" xfId="446" applyNumberFormat="1" applyFont="1" applyFill="1" applyBorder="1" applyAlignment="1">
      <alignment horizontal="left"/>
    </xf>
    <xf numFmtId="184" fontId="41" fillId="0" borderId="0" xfId="446" applyFont="1" applyFill="1" applyBorder="1" applyAlignment="1">
      <alignment horizontal="left" wrapText="1"/>
    </xf>
    <xf numFmtId="176" fontId="41" fillId="28" borderId="0" xfId="446" applyNumberFormat="1" applyFont="1" applyFill="1" applyBorder="1" applyAlignment="1">
      <alignment horizontal="left" wrapText="1"/>
    </xf>
    <xf numFmtId="2" fontId="41" fillId="28" borderId="0" xfId="446" applyNumberFormat="1" applyFont="1" applyFill="1" applyBorder="1" applyAlignment="1">
      <alignment horizontal="left" wrapText="1"/>
    </xf>
    <xf numFmtId="184" fontId="41" fillId="0" borderId="0" xfId="446" applyNumberFormat="1" applyFont="1" applyFill="1" applyBorder="1" applyAlignment="1">
      <alignment horizontal="left"/>
    </xf>
    <xf numFmtId="184" fontId="41" fillId="0" borderId="0" xfId="446" applyFont="1" applyFill="1" applyBorder="1" applyAlignment="1">
      <alignment horizontal="left"/>
    </xf>
    <xf numFmtId="184" fontId="42" fillId="0" borderId="0" xfId="0" applyFont="1">
      <alignment vertical="center"/>
    </xf>
    <xf numFmtId="14" fontId="7" fillId="28" borderId="0" xfId="446" applyNumberFormat="1" applyFont="1" applyFill="1" applyAlignment="1">
      <alignment horizontal="left" vertical="center"/>
    </xf>
    <xf numFmtId="2" fontId="7" fillId="28" borderId="0" xfId="446" applyNumberFormat="1" applyFont="1" applyFill="1" applyBorder="1" applyAlignment="1">
      <alignment horizontal="left" vertical="center"/>
    </xf>
    <xf numFmtId="176" fontId="7" fillId="28" borderId="0" xfId="446" applyNumberFormat="1" applyFont="1" applyFill="1" applyBorder="1" applyAlignment="1">
      <alignment horizontal="left" vertical="center"/>
    </xf>
    <xf numFmtId="177" fontId="7" fillId="0" borderId="0" xfId="446" applyNumberFormat="1" applyFont="1" applyFill="1" applyAlignment="1">
      <alignment horizontal="left" vertical="center"/>
    </xf>
    <xf numFmtId="184" fontId="7" fillId="28" borderId="0" xfId="446" applyFont="1" applyFill="1" applyAlignment="1">
      <alignment horizontal="left" vertical="center"/>
    </xf>
    <xf numFmtId="176" fontId="47" fillId="28" borderId="0" xfId="446" applyNumberFormat="1" applyFont="1" applyFill="1" applyBorder="1" applyAlignment="1">
      <alignment horizontal="left" vertical="center" wrapText="1"/>
    </xf>
    <xf numFmtId="184" fontId="42" fillId="0" borderId="0" xfId="261" applyFont="1" applyFill="1" applyBorder="1" applyAlignment="1">
      <alignment horizontal="center" vertical="center" wrapText="1"/>
    </xf>
    <xf numFmtId="184" fontId="4" fillId="5" borderId="16" xfId="303" applyFont="1" applyFill="1" applyBorder="1" applyAlignment="1">
      <alignment horizontal="center" vertical="center"/>
    </xf>
    <xf numFmtId="178" fontId="12" fillId="0" borderId="16" xfId="261" applyNumberFormat="1" applyFont="1" applyFill="1" applyBorder="1" applyAlignment="1" applyProtection="1">
      <alignment horizontal="center" vertical="center"/>
    </xf>
    <xf numFmtId="184" fontId="4" fillId="0" borderId="16" xfId="261" applyFont="1" applyFill="1" applyBorder="1" applyAlignment="1">
      <alignment horizontal="center" vertical="center" wrapText="1"/>
    </xf>
    <xf numFmtId="184" fontId="10" fillId="4" borderId="16" xfId="261" applyNumberFormat="1" applyFont="1" applyFill="1" applyBorder="1" applyAlignment="1">
      <alignment horizontal="center" vertical="center" wrapText="1"/>
    </xf>
    <xf numFmtId="178" fontId="12" fillId="4" borderId="16" xfId="261" applyNumberFormat="1" applyFont="1" applyFill="1" applyBorder="1" applyAlignment="1" applyProtection="1">
      <alignment horizontal="center" vertical="center" shrinkToFit="1"/>
    </xf>
    <xf numFmtId="178" fontId="48" fillId="4" borderId="16" xfId="261" applyNumberFormat="1" applyFont="1" applyFill="1" applyBorder="1" applyAlignment="1" applyProtection="1">
      <alignment horizontal="center" vertical="center" shrinkToFit="1"/>
    </xf>
    <xf numFmtId="184" fontId="10" fillId="4" borderId="16" xfId="261" applyNumberFormat="1" applyFont="1" applyFill="1" applyBorder="1" applyAlignment="1">
      <alignment horizontal="center" vertical="center" shrinkToFit="1"/>
    </xf>
    <xf numFmtId="184" fontId="12" fillId="4" borderId="16" xfId="261" applyNumberFormat="1" applyFont="1" applyFill="1" applyBorder="1" applyAlignment="1" applyProtection="1">
      <alignment horizontal="center" vertical="center" shrinkToFit="1"/>
    </xf>
    <xf numFmtId="184" fontId="4" fillId="0" borderId="0" xfId="1" applyFont="1" applyAlignment="1">
      <alignment horizontal="center" vertical="center"/>
    </xf>
    <xf numFmtId="184" fontId="4" fillId="0" borderId="0" xfId="0" applyFont="1" applyAlignment="1">
      <alignment horizontal="center" vertical="center"/>
    </xf>
    <xf numFmtId="49" fontId="4" fillId="0" borderId="16" xfId="303" applyNumberFormat="1" applyFont="1" applyFill="1" applyBorder="1" applyAlignment="1">
      <alignment horizontal="center" vertical="center"/>
    </xf>
    <xf numFmtId="184" fontId="0" fillId="0" borderId="0" xfId="0" applyNumberFormat="1">
      <alignment vertical="center"/>
    </xf>
    <xf numFmtId="184" fontId="3" fillId="0" borderId="16" xfId="469" applyNumberFormat="1" applyBorder="1" applyAlignment="1">
      <alignment vertical="center" wrapText="1"/>
    </xf>
    <xf numFmtId="14" fontId="10" fillId="4" borderId="16" xfId="261" applyNumberFormat="1" applyFont="1" applyFill="1" applyBorder="1" applyAlignment="1">
      <alignment horizontal="center" vertical="center" wrapText="1"/>
    </xf>
    <xf numFmtId="184" fontId="49" fillId="0" borderId="16" xfId="261" applyFont="1" applyFill="1" applyBorder="1" applyAlignment="1">
      <alignment horizontal="center" vertical="center" wrapText="1"/>
    </xf>
    <xf numFmtId="180" fontId="0" fillId="0" borderId="0" xfId="0" applyNumberFormat="1" applyAlignment="1"/>
    <xf numFmtId="180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9" fontId="27" fillId="0" borderId="0" xfId="0" applyNumberFormat="1" applyFont="1" applyAlignment="1">
      <alignment vertical="center"/>
    </xf>
    <xf numFmtId="184" fontId="0" fillId="0" borderId="0" xfId="0" applyAlignment="1">
      <alignment vertical="center"/>
    </xf>
    <xf numFmtId="10" fontId="0" fillId="0" borderId="0" xfId="0" applyNumberFormat="1" applyAlignment="1">
      <alignment vertical="center"/>
    </xf>
    <xf numFmtId="184" fontId="0" fillId="0" borderId="0" xfId="0" applyAlignment="1"/>
    <xf numFmtId="49" fontId="0" fillId="0" borderId="0" xfId="0" applyNumberFormat="1" applyAlignment="1"/>
    <xf numFmtId="49" fontId="0" fillId="0" borderId="0" xfId="0" applyNumberFormat="1" applyFill="1" applyAlignment="1"/>
    <xf numFmtId="10" fontId="0" fillId="0" borderId="0" xfId="0" applyNumberFormat="1" applyAlignment="1"/>
    <xf numFmtId="184" fontId="7" fillId="0" borderId="0" xfId="303" applyFont="1" applyFill="1" applyBorder="1" applyAlignment="1">
      <alignment horizontal="center" vertical="center"/>
    </xf>
    <xf numFmtId="181" fontId="7" fillId="28" borderId="0" xfId="446" applyNumberFormat="1" applyFont="1" applyFill="1" applyBorder="1" applyAlignment="1">
      <alignment horizontal="left" vertical="center"/>
    </xf>
    <xf numFmtId="14" fontId="41" fillId="28" borderId="0" xfId="446" applyNumberFormat="1" applyFont="1" applyFill="1" applyBorder="1" applyAlignment="1">
      <alignment horizontal="left" wrapText="1"/>
    </xf>
    <xf numFmtId="184" fontId="50" fillId="0" borderId="25" xfId="0" applyFont="1" applyBorder="1" applyAlignment="1">
      <alignment vertical="center"/>
    </xf>
    <xf numFmtId="184" fontId="50" fillId="0" borderId="26" xfId="0" applyFont="1" applyBorder="1" applyAlignment="1">
      <alignment vertical="center"/>
    </xf>
    <xf numFmtId="2" fontId="41" fillId="31" borderId="0" xfId="446" applyNumberFormat="1" applyFont="1" applyFill="1" applyBorder="1" applyAlignment="1">
      <alignment horizontal="left" wrapText="1"/>
    </xf>
    <xf numFmtId="2" fontId="7" fillId="31" borderId="0" xfId="446" applyNumberFormat="1" applyFont="1" applyFill="1" applyBorder="1" applyAlignment="1">
      <alignment horizontal="left" vertical="center"/>
    </xf>
    <xf numFmtId="184" fontId="42" fillId="31" borderId="0" xfId="0" applyFont="1" applyFill="1">
      <alignment vertical="center"/>
    </xf>
    <xf numFmtId="184" fontId="0" fillId="0" borderId="16" xfId="0" applyBorder="1" applyAlignment="1"/>
    <xf numFmtId="184" fontId="0" fillId="0" borderId="0" xfId="0" applyBorder="1" applyAlignment="1"/>
    <xf numFmtId="2" fontId="41" fillId="33" borderId="0" xfId="446" applyNumberFormat="1" applyFont="1" applyFill="1" applyBorder="1" applyAlignment="1">
      <alignment horizontal="left" wrapText="1"/>
    </xf>
    <xf numFmtId="2" fontId="7" fillId="33" borderId="0" xfId="446" applyNumberFormat="1" applyFont="1" applyFill="1" applyBorder="1" applyAlignment="1">
      <alignment horizontal="left" vertical="center"/>
    </xf>
    <xf numFmtId="184" fontId="42" fillId="33" borderId="0" xfId="0" applyFont="1" applyFill="1">
      <alignment vertical="center"/>
    </xf>
    <xf numFmtId="184" fontId="9" fillId="0" borderId="0" xfId="0" applyFont="1" applyFill="1" applyAlignment="1">
      <alignment horizontal="center" vertical="center"/>
    </xf>
    <xf numFmtId="184" fontId="56" fillId="34" borderId="16" xfId="0" applyFont="1" applyFill="1" applyBorder="1" applyAlignment="1">
      <alignment horizontal="center" vertical="center" wrapText="1"/>
    </xf>
    <xf numFmtId="184" fontId="56" fillId="34" borderId="16" xfId="0" applyNumberFormat="1" applyFont="1" applyFill="1" applyBorder="1" applyAlignment="1">
      <alignment horizontal="center" vertical="center" wrapText="1"/>
    </xf>
    <xf numFmtId="184" fontId="9" fillId="0" borderId="0" xfId="0" applyFont="1" applyFill="1" applyAlignment="1">
      <alignment vertical="center"/>
    </xf>
    <xf numFmtId="184" fontId="57" fillId="0" borderId="16" xfId="0" applyFont="1" applyFill="1" applyBorder="1" applyAlignment="1">
      <alignment horizontal="center"/>
    </xf>
    <xf numFmtId="49" fontId="57" fillId="0" borderId="16" xfId="0" applyNumberFormat="1" applyFont="1" applyFill="1" applyBorder="1" applyAlignment="1">
      <alignment horizontal="left" vertical="center"/>
    </xf>
    <xf numFmtId="184" fontId="10" fillId="0" borderId="16" xfId="0" applyFont="1" applyFill="1" applyBorder="1" applyAlignment="1" applyProtection="1">
      <alignment horizontal="center" vertical="center"/>
      <protection locked="0"/>
    </xf>
    <xf numFmtId="49" fontId="57" fillId="0" borderId="16" xfId="0" applyNumberFormat="1" applyFont="1" applyFill="1" applyBorder="1" applyAlignment="1">
      <alignment horizontal="center"/>
    </xf>
    <xf numFmtId="49" fontId="57" fillId="0" borderId="16" xfId="0" applyNumberFormat="1" applyFont="1" applyFill="1" applyBorder="1" applyAlignment="1">
      <alignment horizontal="center" vertical="center"/>
    </xf>
    <xf numFmtId="184" fontId="58" fillId="0" borderId="16" xfId="0" applyFont="1" applyFill="1" applyBorder="1" applyAlignment="1">
      <alignment horizontal="center" vertical="center"/>
    </xf>
    <xf numFmtId="49" fontId="59" fillId="0" borderId="16" xfId="0" applyNumberFormat="1" applyFont="1" applyFill="1" applyBorder="1" applyAlignment="1">
      <alignment horizontal="center" vertical="center"/>
    </xf>
    <xf numFmtId="184" fontId="60" fillId="0" borderId="16" xfId="0" applyFont="1" applyFill="1" applyBorder="1" applyAlignment="1">
      <alignment vertical="center"/>
    </xf>
    <xf numFmtId="182" fontId="15" fillId="0" borderId="16" xfId="0" applyNumberFormat="1" applyFont="1" applyFill="1" applyBorder="1" applyAlignment="1">
      <alignment horizontal="left" vertical="center"/>
    </xf>
    <xf numFmtId="184" fontId="57" fillId="0" borderId="16" xfId="0" applyNumberFormat="1" applyFont="1" applyFill="1" applyBorder="1" applyAlignment="1">
      <alignment horizontal="center"/>
    </xf>
    <xf numFmtId="184" fontId="16" fillId="0" borderId="16" xfId="0" applyNumberFormat="1" applyFont="1" applyFill="1" applyBorder="1" applyAlignment="1">
      <alignment horizontal="center" vertical="center" wrapText="1"/>
    </xf>
    <xf numFmtId="4" fontId="16" fillId="0" borderId="16" xfId="0" applyNumberFormat="1" applyFont="1" applyFill="1" applyBorder="1" applyAlignment="1">
      <alignment horizontal="center" vertical="center" wrapText="1"/>
    </xf>
    <xf numFmtId="49" fontId="61" fillId="0" borderId="26" xfId="0" applyNumberFormat="1" applyFont="1" applyFill="1" applyBorder="1" applyAlignment="1">
      <alignment horizontal="center"/>
    </xf>
    <xf numFmtId="184" fontId="62" fillId="0" borderId="0" xfId="0" applyFont="1" applyFill="1" applyAlignment="1">
      <alignment vertical="center"/>
    </xf>
    <xf numFmtId="184" fontId="60" fillId="0" borderId="0" xfId="0" applyFont="1" applyFill="1" applyAlignment="1">
      <alignment vertical="center"/>
    </xf>
    <xf numFmtId="184" fontId="9" fillId="0" borderId="0" xfId="0" applyFont="1" applyFill="1" applyAlignment="1"/>
    <xf numFmtId="184" fontId="63" fillId="0" borderId="0" xfId="0" applyFont="1" applyFill="1" applyAlignment="1">
      <alignment vertical="center"/>
    </xf>
    <xf numFmtId="184" fontId="9" fillId="0" borderId="0" xfId="0" applyNumberFormat="1" applyFont="1" applyFill="1" applyAlignment="1"/>
    <xf numFmtId="184" fontId="64" fillId="0" borderId="0" xfId="0" applyFont="1" applyFill="1" applyAlignment="1"/>
    <xf numFmtId="184" fontId="65" fillId="0" borderId="0" xfId="0" applyFont="1" applyFill="1" applyAlignment="1">
      <alignment vertical="center"/>
    </xf>
    <xf numFmtId="184" fontId="9" fillId="0" borderId="0" xfId="0" applyNumberFormat="1" applyFont="1" applyFill="1" applyAlignment="1">
      <alignment vertical="center"/>
    </xf>
    <xf numFmtId="184" fontId="64" fillId="0" borderId="0" xfId="0" applyFont="1" applyFill="1" applyAlignment="1">
      <alignment vertical="center"/>
    </xf>
    <xf numFmtId="184" fontId="14" fillId="0" borderId="0" xfId="0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184" fontId="0" fillId="0" borderId="29" xfId="0" applyBorder="1" applyAlignment="1"/>
    <xf numFmtId="184" fontId="4" fillId="0" borderId="16" xfId="261" applyFont="1" applyFill="1" applyBorder="1" applyAlignment="1">
      <alignment horizontal="right" vertical="center" wrapText="1"/>
    </xf>
    <xf numFmtId="184" fontId="0" fillId="0" borderId="16" xfId="0" applyBorder="1" applyAlignment="1">
      <alignment horizontal="right"/>
    </xf>
    <xf numFmtId="184" fontId="0" fillId="0" borderId="0" xfId="0" applyBorder="1" applyAlignment="1">
      <alignment horizontal="right"/>
    </xf>
    <xf numFmtId="184" fontId="0" fillId="0" borderId="0" xfId="0" applyAlignment="1">
      <alignment horizontal="right"/>
    </xf>
    <xf numFmtId="184" fontId="0" fillId="0" borderId="29" xfId="0" applyBorder="1" applyAlignment="1">
      <alignment horizontal="right"/>
    </xf>
    <xf numFmtId="184" fontId="0" fillId="33" borderId="29" xfId="0" applyFill="1" applyBorder="1" applyAlignment="1">
      <alignment horizontal="right"/>
    </xf>
    <xf numFmtId="184" fontId="0" fillId="0" borderId="0" xfId="0" applyAlignment="1">
      <alignment horizontal="right" vertical="center"/>
    </xf>
    <xf numFmtId="184" fontId="4" fillId="0" borderId="29" xfId="261" applyFont="1" applyFill="1" applyBorder="1" applyAlignment="1">
      <alignment horizontal="right" vertical="center" wrapText="1"/>
    </xf>
    <xf numFmtId="184" fontId="49" fillId="0" borderId="29" xfId="261" applyFont="1" applyFill="1" applyBorder="1" applyAlignment="1">
      <alignment horizontal="center" vertical="center" wrapText="1"/>
    </xf>
    <xf numFmtId="184" fontId="0" fillId="0" borderId="29" xfId="0" applyFill="1" applyBorder="1" applyAlignment="1">
      <alignment horizontal="right"/>
    </xf>
    <xf numFmtId="177" fontId="0" fillId="0" borderId="29" xfId="0" applyNumberFormat="1" applyBorder="1" applyAlignment="1">
      <alignment horizontal="right"/>
    </xf>
    <xf numFmtId="184" fontId="0" fillId="0" borderId="29" xfId="0" applyFill="1" applyBorder="1" applyAlignment="1"/>
    <xf numFmtId="184" fontId="0" fillId="0" borderId="29" xfId="0" applyBorder="1">
      <alignment vertical="center"/>
    </xf>
    <xf numFmtId="184" fontId="0" fillId="31" borderId="29" xfId="0" applyFill="1" applyBorder="1" applyAlignment="1"/>
    <xf numFmtId="184" fontId="0" fillId="31" borderId="29" xfId="0" applyFill="1" applyBorder="1" applyAlignment="1">
      <alignment horizontal="right"/>
    </xf>
    <xf numFmtId="177" fontId="0" fillId="31" borderId="29" xfId="0" applyNumberFormat="1" applyFill="1" applyBorder="1" applyAlignment="1">
      <alignment horizontal="right" vertical="center" wrapText="1"/>
    </xf>
    <xf numFmtId="184" fontId="0" fillId="31" borderId="29" xfId="0" applyFill="1" applyBorder="1" applyAlignment="1">
      <alignment horizontal="right" vertical="center" wrapText="1"/>
    </xf>
    <xf numFmtId="184" fontId="45" fillId="0" borderId="2" xfId="476" applyFont="1" applyFill="1" applyBorder="1" applyAlignment="1">
      <alignment vertical="center"/>
    </xf>
    <xf numFmtId="49" fontId="15" fillId="0" borderId="2" xfId="303" applyNumberFormat="1" applyFont="1" applyFill="1" applyBorder="1" applyAlignment="1">
      <alignment vertical="center"/>
    </xf>
    <xf numFmtId="184" fontId="45" fillId="0" borderId="2" xfId="473" applyFont="1" applyFill="1" applyBorder="1" applyAlignment="1">
      <alignment vertical="center"/>
    </xf>
    <xf numFmtId="184" fontId="45" fillId="0" borderId="5" xfId="476" applyFont="1" applyFill="1" applyBorder="1" applyAlignment="1">
      <alignment vertical="center"/>
    </xf>
    <xf numFmtId="49" fontId="15" fillId="0" borderId="2" xfId="474" applyNumberFormat="1" applyFont="1" applyFill="1" applyBorder="1" applyAlignment="1">
      <alignment vertical="center"/>
    </xf>
    <xf numFmtId="49" fontId="15" fillId="0" borderId="2" xfId="475" applyNumberFormat="1" applyFont="1" applyFill="1" applyBorder="1" applyAlignment="1">
      <alignment vertical="center"/>
    </xf>
    <xf numFmtId="184" fontId="4" fillId="5" borderId="29" xfId="303" applyFont="1" applyFill="1" applyBorder="1" applyAlignment="1">
      <alignment horizontal="center" vertical="center"/>
    </xf>
    <xf numFmtId="178" fontId="12" fillId="0" borderId="29" xfId="261" applyNumberFormat="1" applyFont="1" applyFill="1" applyBorder="1" applyAlignment="1" applyProtection="1">
      <alignment horizontal="center" vertical="center"/>
    </xf>
    <xf numFmtId="184" fontId="4" fillId="0" borderId="29" xfId="261" applyFont="1" applyFill="1" applyBorder="1" applyAlignment="1">
      <alignment horizontal="center" vertical="center" wrapText="1"/>
    </xf>
    <xf numFmtId="49" fontId="4" fillId="0" borderId="29" xfId="303" applyNumberFormat="1" applyFont="1" applyFill="1" applyBorder="1" applyAlignment="1">
      <alignment horizontal="center" vertical="center"/>
    </xf>
    <xf numFmtId="184" fontId="10" fillId="4" borderId="29" xfId="261" applyNumberFormat="1" applyFont="1" applyFill="1" applyBorder="1" applyAlignment="1">
      <alignment horizontal="center" vertical="center" wrapText="1"/>
    </xf>
    <xf numFmtId="14" fontId="10" fillId="4" borderId="29" xfId="261" applyNumberFormat="1" applyFont="1" applyFill="1" applyBorder="1" applyAlignment="1">
      <alignment horizontal="center" vertical="center" wrapText="1"/>
    </xf>
    <xf numFmtId="184" fontId="67" fillId="0" borderId="29" xfId="0" applyFont="1" applyBorder="1" applyAlignment="1">
      <alignment horizontal="center" vertical="center"/>
    </xf>
    <xf numFmtId="183" fontId="67" fillId="0" borderId="29" xfId="0" applyNumberFormat="1" applyFont="1" applyBorder="1" applyAlignment="1">
      <alignment horizontal="center" vertical="center"/>
    </xf>
    <xf numFmtId="184" fontId="67" fillId="0" borderId="29" xfId="0" applyFont="1" applyFill="1" applyBorder="1" applyAlignment="1">
      <alignment horizontal="center" vertical="center"/>
    </xf>
    <xf numFmtId="184" fontId="67" fillId="0" borderId="29" xfId="0" quotePrefix="1" applyFont="1" applyBorder="1" applyAlignment="1">
      <alignment horizontal="center" vertical="center"/>
    </xf>
    <xf numFmtId="184" fontId="68" fillId="0" borderId="29" xfId="0" applyFont="1" applyBorder="1" applyAlignment="1">
      <alignment horizontal="center"/>
    </xf>
    <xf numFmtId="184" fontId="68" fillId="0" borderId="29" xfId="0" applyFont="1" applyBorder="1" applyAlignment="1">
      <alignment horizontal="center" vertical="center"/>
    </xf>
    <xf numFmtId="184" fontId="67" fillId="0" borderId="29" xfId="0" applyFont="1" applyBorder="1" applyAlignment="1">
      <alignment horizontal="center"/>
    </xf>
    <xf numFmtId="184" fontId="68" fillId="5" borderId="29" xfId="0" applyNumberFormat="1" applyFont="1" applyFill="1" applyBorder="1" applyAlignment="1">
      <alignment horizontal="center" vertical="center"/>
    </xf>
    <xf numFmtId="184" fontId="71" fillId="0" borderId="29" xfId="0" applyFont="1" applyBorder="1">
      <alignment vertical="center"/>
    </xf>
    <xf numFmtId="185" fontId="69" fillId="0" borderId="31" xfId="0" applyNumberFormat="1" applyFont="1" applyBorder="1" applyAlignment="1">
      <alignment horizontal="left" vertical="center"/>
    </xf>
    <xf numFmtId="185" fontId="69" fillId="0" borderId="0" xfId="0" applyNumberFormat="1" applyFont="1" applyAlignment="1">
      <alignment horizontal="left" vertical="center"/>
    </xf>
    <xf numFmtId="184" fontId="67" fillId="0" borderId="0" xfId="0" applyFont="1" applyFill="1" applyAlignment="1">
      <alignment horizontal="center" vertical="center"/>
    </xf>
    <xf numFmtId="184" fontId="72" fillId="0" borderId="29" xfId="353" applyNumberFormat="1" applyFont="1" applyFill="1" applyBorder="1" applyAlignment="1" applyProtection="1">
      <alignment horizontal="center" vertical="center" wrapText="1"/>
    </xf>
    <xf numFmtId="184" fontId="67" fillId="0" borderId="29" xfId="0" applyFont="1" applyBorder="1">
      <alignment vertical="center"/>
    </xf>
    <xf numFmtId="0" fontId="4" fillId="0" borderId="0" xfId="0" applyNumberFormat="1" applyFont="1" applyAlignment="1">
      <alignment horizontal="center" vertical="center"/>
    </xf>
    <xf numFmtId="0" fontId="13" fillId="3" borderId="2" xfId="353" applyNumberFormat="1" applyFont="1" applyFill="1" applyBorder="1" applyAlignment="1" applyProtection="1">
      <alignment horizontal="center" vertical="center" wrapText="1"/>
    </xf>
    <xf numFmtId="0" fontId="10" fillId="0" borderId="16" xfId="303" applyNumberFormat="1" applyFont="1" applyBorder="1" applyAlignment="1">
      <alignment horizontal="center" vertical="center"/>
    </xf>
    <xf numFmtId="0" fontId="12" fillId="0" borderId="16" xfId="261" applyNumberFormat="1" applyFont="1" applyFill="1" applyBorder="1" applyAlignment="1">
      <alignment horizontal="center" vertical="center"/>
    </xf>
    <xf numFmtId="0" fontId="4" fillId="5" borderId="16" xfId="303" applyNumberFormat="1" applyFont="1" applyFill="1" applyBorder="1" applyAlignment="1">
      <alignment horizontal="center" vertical="center"/>
    </xf>
    <xf numFmtId="0" fontId="4" fillId="5" borderId="29" xfId="477" applyNumberFormat="1" applyFont="1" applyFill="1" applyBorder="1" applyAlignment="1">
      <alignment horizontal="center" vertical="center"/>
    </xf>
    <xf numFmtId="0" fontId="4" fillId="5" borderId="29" xfId="303" applyNumberFormat="1" applyFont="1" applyFill="1" applyBorder="1" applyAlignment="1">
      <alignment horizontal="center" vertical="center"/>
    </xf>
    <xf numFmtId="0" fontId="49" fillId="5" borderId="16" xfId="303" applyNumberFormat="1" applyFont="1" applyFill="1" applyBorder="1" applyAlignment="1">
      <alignment horizontal="center" vertical="center"/>
    </xf>
    <xf numFmtId="0" fontId="12" fillId="29" borderId="16" xfId="261" applyNumberFormat="1" applyFont="1" applyFill="1" applyBorder="1" applyAlignment="1">
      <alignment horizontal="center" vertical="center"/>
    </xf>
    <xf numFmtId="0" fontId="12" fillId="4" borderId="16" xfId="261" applyNumberFormat="1" applyFont="1" applyFill="1" applyBorder="1" applyAlignment="1">
      <alignment horizontal="center" vertical="center"/>
    </xf>
    <xf numFmtId="0" fontId="12" fillId="4" borderId="16" xfId="261" applyNumberFormat="1" applyFont="1" applyFill="1" applyBorder="1" applyAlignment="1" applyProtection="1">
      <alignment horizontal="center" vertical="center"/>
    </xf>
    <xf numFmtId="0" fontId="10" fillId="0" borderId="16" xfId="261" applyNumberFormat="1" applyFont="1" applyFill="1" applyBorder="1" applyAlignment="1">
      <alignment horizontal="center" vertical="center" wrapText="1"/>
    </xf>
    <xf numFmtId="0" fontId="12" fillId="30" borderId="16" xfId="261" applyNumberFormat="1" applyFont="1" applyFill="1" applyBorder="1" applyAlignment="1" applyProtection="1">
      <alignment horizontal="center" vertical="center"/>
    </xf>
    <xf numFmtId="0" fontId="12" fillId="0" borderId="16" xfId="261" applyNumberFormat="1" applyFont="1" applyFill="1" applyBorder="1" applyAlignment="1" applyProtection="1">
      <alignment horizontal="left" vertical="center"/>
    </xf>
    <xf numFmtId="0" fontId="12" fillId="0" borderId="29" xfId="261" applyNumberFormat="1" applyFont="1" applyFill="1" applyBorder="1" applyAlignment="1" applyProtection="1">
      <alignment horizontal="left" vertical="center"/>
    </xf>
    <xf numFmtId="0" fontId="10" fillId="4" borderId="16" xfId="261" applyNumberFormat="1" applyFont="1" applyFill="1" applyBorder="1" applyAlignment="1">
      <alignment horizontal="center" vertical="center"/>
    </xf>
    <xf numFmtId="0" fontId="12" fillId="0" borderId="16" xfId="303" applyNumberFormat="1" applyFont="1" applyFill="1" applyBorder="1" applyAlignment="1">
      <alignment horizontal="center" vertical="center"/>
    </xf>
    <xf numFmtId="0" fontId="69" fillId="0" borderId="30" xfId="0" applyNumberFormat="1" applyFont="1" applyBorder="1" applyAlignment="1">
      <alignment horizontal="center" vertical="center"/>
    </xf>
    <xf numFmtId="0" fontId="68" fillId="5" borderId="29" xfId="0" applyNumberFormat="1" applyFont="1" applyFill="1" applyBorder="1" applyAlignment="1">
      <alignment horizontal="center" vertical="center"/>
    </xf>
    <xf numFmtId="0" fontId="70" fillId="0" borderId="29" xfId="0" quotePrefix="1" applyNumberFormat="1" applyFont="1" applyBorder="1" applyAlignment="1" applyProtection="1">
      <alignment horizontal="center" vertical="center"/>
      <protection locked="0"/>
    </xf>
    <xf numFmtId="0" fontId="71" fillId="0" borderId="29" xfId="0" applyNumberFormat="1" applyFont="1" applyBorder="1">
      <alignment vertical="center"/>
    </xf>
    <xf numFmtId="0" fontId="69" fillId="0" borderId="31" xfId="0" applyNumberFormat="1" applyFont="1" applyBorder="1" applyAlignment="1">
      <alignment horizontal="left" vertical="center"/>
    </xf>
    <xf numFmtId="0" fontId="70" fillId="0" borderId="29" xfId="0" applyNumberFormat="1" applyFont="1" applyBorder="1" applyAlignment="1" applyProtection="1">
      <alignment horizontal="center" vertical="center"/>
      <protection locked="0"/>
    </xf>
    <xf numFmtId="0" fontId="69" fillId="0" borderId="0" xfId="0" applyNumberFormat="1" applyFont="1" applyAlignment="1">
      <alignment horizontal="left" vertical="center"/>
    </xf>
    <xf numFmtId="0" fontId="12" fillId="0" borderId="29" xfId="303" applyNumberFormat="1" applyFont="1" applyFill="1" applyBorder="1" applyAlignment="1">
      <alignment horizontal="center" vertical="center"/>
    </xf>
    <xf numFmtId="0" fontId="12" fillId="0" borderId="29" xfId="261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49" fillId="5" borderId="29" xfId="303" applyNumberFormat="1" applyFont="1" applyFill="1" applyBorder="1" applyAlignment="1">
      <alignment horizontal="center" vertical="center"/>
    </xf>
    <xf numFmtId="0" fontId="12" fillId="4" borderId="29" xfId="261" applyNumberFormat="1" applyFont="1" applyFill="1" applyBorder="1" applyAlignment="1">
      <alignment horizontal="center" vertical="center"/>
    </xf>
    <xf numFmtId="0" fontId="12" fillId="4" borderId="29" xfId="261" applyNumberFormat="1" applyFont="1" applyFill="1" applyBorder="1" applyAlignment="1" applyProtection="1">
      <alignment horizontal="center" vertical="center"/>
    </xf>
    <xf numFmtId="0" fontId="10" fillId="0" borderId="29" xfId="261" applyNumberFormat="1" applyFont="1" applyFill="1" applyBorder="1" applyAlignment="1">
      <alignment horizontal="center" vertical="center" wrapText="1"/>
    </xf>
    <xf numFmtId="0" fontId="12" fillId="30" borderId="29" xfId="261" applyNumberFormat="1" applyFont="1" applyFill="1" applyBorder="1" applyAlignment="1" applyProtection="1">
      <alignment horizontal="center" vertical="center"/>
    </xf>
    <xf numFmtId="0" fontId="12" fillId="29" borderId="29" xfId="261" applyNumberFormat="1" applyFont="1" applyFill="1" applyBorder="1" applyAlignment="1">
      <alignment horizontal="center" vertical="center"/>
    </xf>
    <xf numFmtId="0" fontId="10" fillId="4" borderId="29" xfId="261" applyNumberFormat="1" applyFont="1" applyFill="1" applyBorder="1" applyAlignment="1">
      <alignment horizontal="center" vertical="center"/>
    </xf>
    <xf numFmtId="0" fontId="48" fillId="4" borderId="29" xfId="261" applyNumberFormat="1" applyFont="1" applyFill="1" applyBorder="1" applyAlignment="1">
      <alignment horizontal="center" vertical="center"/>
    </xf>
    <xf numFmtId="0" fontId="48" fillId="4" borderId="16" xfId="261" applyNumberFormat="1" applyFont="1" applyFill="1" applyBorder="1" applyAlignment="1">
      <alignment horizontal="center" vertical="center"/>
    </xf>
    <xf numFmtId="0" fontId="12" fillId="4" borderId="16" xfId="261" applyNumberFormat="1" applyFont="1" applyFill="1" applyBorder="1" applyAlignment="1">
      <alignment horizontal="center" vertical="center" shrinkToFit="1"/>
    </xf>
    <xf numFmtId="0" fontId="12" fillId="4" borderId="16" xfId="261" applyNumberFormat="1" applyFont="1" applyFill="1" applyBorder="1" applyAlignment="1" applyProtection="1">
      <alignment horizontal="center" vertical="center" shrinkToFit="1"/>
    </xf>
    <xf numFmtId="0" fontId="12" fillId="4" borderId="29" xfId="477" applyNumberFormat="1" applyFont="1" applyFill="1" applyBorder="1" applyAlignment="1" applyProtection="1">
      <alignment horizontal="center" vertical="center" shrinkToFit="1"/>
    </xf>
    <xf numFmtId="0" fontId="12" fillId="4" borderId="29" xfId="261" applyNumberFormat="1" applyFont="1" applyFill="1" applyBorder="1" applyAlignment="1" applyProtection="1">
      <alignment horizontal="center" vertical="center" shrinkToFit="1"/>
    </xf>
    <xf numFmtId="0" fontId="48" fillId="4" borderId="16" xfId="261" applyNumberFormat="1" applyFont="1" applyFill="1" applyBorder="1" applyAlignment="1" applyProtection="1">
      <alignment horizontal="center" vertical="center" shrinkToFit="1"/>
    </xf>
    <xf numFmtId="0" fontId="48" fillId="30" borderId="16" xfId="261" applyNumberFormat="1" applyFont="1" applyFill="1" applyBorder="1" applyAlignment="1" applyProtection="1">
      <alignment horizontal="center" vertical="center" shrinkToFit="1"/>
    </xf>
    <xf numFmtId="0" fontId="12" fillId="4" borderId="16" xfId="261" applyNumberFormat="1" applyFont="1" applyFill="1" applyBorder="1" applyAlignment="1" applyProtection="1">
      <alignment horizontal="left" vertical="center" shrinkToFit="1"/>
    </xf>
    <xf numFmtId="0" fontId="12" fillId="4" borderId="29" xfId="261" applyNumberFormat="1" applyFont="1" applyFill="1" applyBorder="1" applyAlignment="1" applyProtection="1">
      <alignment horizontal="left" vertical="center" shrinkToFit="1"/>
    </xf>
    <xf numFmtId="0" fontId="4" fillId="0" borderId="0" xfId="1" applyNumberFormat="1" applyFont="1" applyAlignment="1">
      <alignment horizontal="center" vertical="center"/>
    </xf>
    <xf numFmtId="0" fontId="4" fillId="0" borderId="0" xfId="477" applyNumberFormat="1" applyFont="1" applyAlignment="1">
      <alignment horizontal="center" vertical="center"/>
    </xf>
    <xf numFmtId="0" fontId="12" fillId="0" borderId="0" xfId="26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184" fontId="12" fillId="0" borderId="16" xfId="261" applyNumberFormat="1" applyFont="1" applyFill="1" applyBorder="1" applyAlignment="1">
      <alignment horizontal="center" vertical="center"/>
    </xf>
    <xf numFmtId="184" fontId="12" fillId="0" borderId="29" xfId="261" applyNumberFormat="1" applyFont="1" applyFill="1" applyBorder="1" applyAlignment="1">
      <alignment horizontal="center" vertical="center"/>
    </xf>
    <xf numFmtId="184" fontId="4" fillId="0" borderId="0" xfId="1" applyNumberFormat="1" applyFont="1" applyAlignment="1">
      <alignment horizontal="center" vertical="center"/>
    </xf>
    <xf numFmtId="184" fontId="4" fillId="0" borderId="0" xfId="0" applyNumberFormat="1" applyFont="1" applyAlignment="1">
      <alignment horizontal="center" vertical="center"/>
    </xf>
    <xf numFmtId="0" fontId="49" fillId="0" borderId="16" xfId="261" applyNumberFormat="1" applyFont="1" applyFill="1" applyBorder="1" applyAlignment="1">
      <alignment horizontal="center" vertical="center" wrapText="1"/>
    </xf>
    <xf numFmtId="0" fontId="0" fillId="0" borderId="16" xfId="0" applyNumberFormat="1" applyBorder="1">
      <alignment vertical="center"/>
    </xf>
    <xf numFmtId="0" fontId="0" fillId="0" borderId="29" xfId="0" applyNumberFormat="1" applyBorder="1">
      <alignment vertical="center"/>
    </xf>
    <xf numFmtId="0" fontId="41" fillId="27" borderId="0" xfId="446" applyNumberFormat="1" applyFont="1" applyFill="1" applyBorder="1" applyAlignment="1">
      <alignment horizontal="left" wrapText="1"/>
    </xf>
    <xf numFmtId="0" fontId="7" fillId="27" borderId="0" xfId="303" applyNumberFormat="1" applyFont="1" applyFill="1" applyBorder="1" applyAlignment="1">
      <alignment horizontal="center" vertical="center"/>
    </xf>
    <xf numFmtId="0" fontId="7" fillId="27" borderId="0" xfId="446" applyNumberFormat="1" applyFont="1" applyFill="1" applyAlignment="1">
      <alignment horizontal="left"/>
    </xf>
    <xf numFmtId="0" fontId="42" fillId="27" borderId="0" xfId="446" applyNumberFormat="1" applyFont="1" applyFill="1">
      <alignment vertical="center"/>
    </xf>
    <xf numFmtId="0" fontId="7" fillId="27" borderId="0" xfId="446" applyNumberFormat="1" applyFont="1" applyFill="1" applyBorder="1" applyAlignment="1">
      <alignment horizontal="left" wrapText="1"/>
    </xf>
    <xf numFmtId="0" fontId="42" fillId="27" borderId="0" xfId="0" applyNumberFormat="1" applyFont="1" applyFill="1">
      <alignment vertical="center"/>
    </xf>
    <xf numFmtId="0" fontId="67" fillId="0" borderId="29" xfId="0" applyNumberFormat="1" applyFont="1" applyBorder="1">
      <alignment vertical="center"/>
    </xf>
    <xf numFmtId="184" fontId="67" fillId="0" borderId="29" xfId="0" applyNumberFormat="1" applyFont="1" applyBorder="1">
      <alignment vertical="center"/>
    </xf>
    <xf numFmtId="0" fontId="50" fillId="0" borderId="28" xfId="0" applyNumberFormat="1" applyFont="1" applyBorder="1" applyAlignment="1">
      <alignment horizontal="center" vertical="center"/>
    </xf>
    <xf numFmtId="49" fontId="69" fillId="0" borderId="31" xfId="0" applyNumberFormat="1" applyFont="1" applyBorder="1" applyAlignment="1">
      <alignment horizontal="left" vertical="center"/>
    </xf>
    <xf numFmtId="184" fontId="50" fillId="0" borderId="27" xfId="0" applyFont="1" applyBorder="1" applyAlignment="1">
      <alignment horizontal="center" vertical="center" wrapText="1"/>
    </xf>
    <xf numFmtId="184" fontId="50" fillId="0" borderId="19" xfId="0" applyFont="1" applyBorder="1" applyAlignment="1">
      <alignment horizontal="center" vertical="center" wrapText="1"/>
    </xf>
    <xf numFmtId="184" fontId="18" fillId="3" borderId="19" xfId="261" applyFont="1" applyFill="1" applyBorder="1" applyAlignment="1">
      <alignment horizontal="center" vertical="center"/>
    </xf>
    <xf numFmtId="184" fontId="18" fillId="3" borderId="16" xfId="261" applyFont="1" applyFill="1" applyBorder="1" applyAlignment="1">
      <alignment horizontal="center" vertical="center"/>
    </xf>
    <xf numFmtId="184" fontId="0" fillId="0" borderId="29" xfId="0" applyBorder="1" applyAlignment="1">
      <alignment horizontal="center" vertical="center"/>
    </xf>
    <xf numFmtId="184" fontId="50" fillId="36" borderId="25" xfId="0" applyFont="1" applyFill="1" applyBorder="1" applyAlignment="1">
      <alignment horizontal="center" vertical="center"/>
    </xf>
    <xf numFmtId="184" fontId="50" fillId="36" borderId="28" xfId="0" applyFont="1" applyFill="1" applyBorder="1" applyAlignment="1">
      <alignment horizontal="center" vertical="center"/>
    </xf>
    <xf numFmtId="184" fontId="50" fillId="36" borderId="26" xfId="0" applyFont="1" applyFill="1" applyBorder="1" applyAlignment="1">
      <alignment horizontal="center" vertical="center"/>
    </xf>
    <xf numFmtId="184" fontId="0" fillId="36" borderId="25" xfId="0" applyFill="1" applyBorder="1" applyAlignment="1">
      <alignment horizontal="center" vertical="center"/>
    </xf>
    <xf numFmtId="184" fontId="0" fillId="36" borderId="28" xfId="0" applyFill="1" applyBorder="1" applyAlignment="1">
      <alignment horizontal="center" vertical="center"/>
    </xf>
    <xf numFmtId="184" fontId="0" fillId="36" borderId="26" xfId="0" applyFill="1" applyBorder="1" applyAlignment="1">
      <alignment horizontal="center" vertical="center"/>
    </xf>
    <xf numFmtId="184" fontId="50" fillId="0" borderId="21" xfId="0" applyFont="1" applyBorder="1" applyAlignment="1">
      <alignment horizontal="center" vertical="center" wrapText="1"/>
    </xf>
    <xf numFmtId="184" fontId="0" fillId="0" borderId="21" xfId="0" applyFill="1" applyBorder="1" applyAlignment="1">
      <alignment horizontal="center" wrapText="1"/>
    </xf>
    <xf numFmtId="184" fontId="0" fillId="0" borderId="27" xfId="0" applyFill="1" applyBorder="1" applyAlignment="1">
      <alignment horizontal="center" wrapText="1"/>
    </xf>
    <xf numFmtId="184" fontId="0" fillId="0" borderId="19" xfId="0" applyFill="1" applyBorder="1" applyAlignment="1">
      <alignment horizontal="center" wrapText="1"/>
    </xf>
    <xf numFmtId="184" fontId="0" fillId="0" borderId="29" xfId="0" applyBorder="1" applyAlignment="1">
      <alignment horizontal="center" wrapText="1"/>
    </xf>
    <xf numFmtId="0" fontId="13" fillId="3" borderId="1" xfId="64" applyNumberFormat="1" applyFont="1" applyFill="1" applyBorder="1" applyAlignment="1" applyProtection="1">
      <alignment horizontal="center" vertical="center" wrapText="1"/>
    </xf>
    <xf numFmtId="0" fontId="13" fillId="3" borderId="4" xfId="64" applyNumberFormat="1" applyFont="1" applyFill="1" applyBorder="1" applyAlignment="1" applyProtection="1">
      <alignment horizontal="center" vertical="center" wrapText="1"/>
    </xf>
    <xf numFmtId="0" fontId="13" fillId="3" borderId="21" xfId="64" applyNumberFormat="1" applyFont="1" applyFill="1" applyBorder="1" applyAlignment="1" applyProtection="1">
      <alignment horizontal="center" vertical="center" wrapText="1"/>
    </xf>
    <xf numFmtId="0" fontId="13" fillId="3" borderId="19" xfId="64" applyNumberFormat="1" applyFont="1" applyFill="1" applyBorder="1" applyAlignment="1" applyProtection="1">
      <alignment horizontal="center" vertical="center" wrapText="1"/>
    </xf>
    <xf numFmtId="0" fontId="13" fillId="3" borderId="1" xfId="353" applyNumberFormat="1" applyFont="1" applyFill="1" applyBorder="1" applyAlignment="1" applyProtection="1">
      <alignment horizontal="center" vertical="center" wrapText="1"/>
    </xf>
    <xf numFmtId="0" fontId="13" fillId="3" borderId="4" xfId="353" applyNumberFormat="1" applyFont="1" applyFill="1" applyBorder="1" applyAlignment="1" applyProtection="1">
      <alignment horizontal="center" vertical="center" wrapText="1"/>
    </xf>
    <xf numFmtId="0" fontId="13" fillId="30" borderId="1" xfId="64" applyNumberFormat="1" applyFont="1" applyFill="1" applyBorder="1" applyAlignment="1" applyProtection="1">
      <alignment horizontal="center" vertical="center" wrapText="1"/>
    </xf>
    <xf numFmtId="0" fontId="13" fillId="30" borderId="4" xfId="64" applyNumberFormat="1" applyFont="1" applyFill="1" applyBorder="1" applyAlignment="1" applyProtection="1">
      <alignment horizontal="center" vertical="center" wrapText="1"/>
    </xf>
    <xf numFmtId="184" fontId="13" fillId="3" borderId="1" xfId="353" applyNumberFormat="1" applyFont="1" applyFill="1" applyBorder="1" applyAlignment="1" applyProtection="1">
      <alignment horizontal="center" vertical="center" wrapText="1"/>
    </xf>
    <xf numFmtId="184" fontId="13" fillId="3" borderId="4" xfId="353" applyNumberFormat="1" applyFont="1" applyFill="1" applyBorder="1" applyAlignment="1" applyProtection="1">
      <alignment horizontal="center" vertical="center" wrapText="1"/>
    </xf>
    <xf numFmtId="0" fontId="11" fillId="3" borderId="21" xfId="353" applyNumberFormat="1" applyFont="1" applyFill="1" applyBorder="1" applyAlignment="1" applyProtection="1">
      <alignment horizontal="center" vertical="center" wrapText="1"/>
    </xf>
    <xf numFmtId="0" fontId="11" fillId="3" borderId="19" xfId="353" applyNumberFormat="1" applyFont="1" applyFill="1" applyBorder="1" applyAlignment="1" applyProtection="1">
      <alignment horizontal="center" vertical="center" wrapText="1"/>
    </xf>
    <xf numFmtId="184" fontId="11" fillId="3" borderId="1" xfId="353" applyNumberFormat="1" applyFont="1" applyFill="1" applyBorder="1" applyAlignment="1" applyProtection="1">
      <alignment horizontal="center" vertical="center" wrapText="1"/>
    </xf>
    <xf numFmtId="184" fontId="11" fillId="3" borderId="4" xfId="353" applyNumberFormat="1" applyFont="1" applyFill="1" applyBorder="1" applyAlignment="1" applyProtection="1">
      <alignment horizontal="center" vertical="center" wrapText="1"/>
    </xf>
    <xf numFmtId="178" fontId="13" fillId="3" borderId="1" xfId="64" applyNumberFormat="1" applyFont="1" applyFill="1" applyBorder="1" applyAlignment="1" applyProtection="1">
      <alignment horizontal="center" vertical="center"/>
    </xf>
    <xf numFmtId="178" fontId="13" fillId="3" borderId="4" xfId="64" applyNumberFormat="1" applyFont="1" applyFill="1" applyBorder="1" applyAlignment="1" applyProtection="1">
      <alignment horizontal="center" vertical="center"/>
    </xf>
    <xf numFmtId="178" fontId="11" fillId="3" borderId="1" xfId="64" applyNumberFormat="1" applyFont="1" applyFill="1" applyBorder="1" applyAlignment="1" applyProtection="1">
      <alignment horizontal="center" vertical="center"/>
    </xf>
    <xf numFmtId="178" fontId="11" fillId="3" borderId="4" xfId="64" applyNumberFormat="1" applyFont="1" applyFill="1" applyBorder="1" applyAlignment="1" applyProtection="1">
      <alignment horizontal="center" vertical="center"/>
    </xf>
    <xf numFmtId="184" fontId="11" fillId="3" borderId="1" xfId="64" applyNumberFormat="1" applyFont="1" applyFill="1" applyBorder="1" applyAlignment="1" applyProtection="1">
      <alignment horizontal="center" vertical="center" wrapText="1"/>
    </xf>
    <xf numFmtId="184" fontId="11" fillId="3" borderId="4" xfId="64" applyNumberFormat="1" applyFont="1" applyFill="1" applyBorder="1" applyAlignment="1" applyProtection="1">
      <alignment horizontal="center" vertical="center" wrapText="1"/>
    </xf>
    <xf numFmtId="184" fontId="13" fillId="3" borderId="21" xfId="353" applyNumberFormat="1" applyFont="1" applyFill="1" applyBorder="1" applyAlignment="1" applyProtection="1">
      <alignment horizontal="center" vertical="center" wrapText="1"/>
    </xf>
    <xf numFmtId="184" fontId="13" fillId="3" borderId="19" xfId="353" applyNumberFormat="1" applyFont="1" applyFill="1" applyBorder="1" applyAlignment="1" applyProtection="1">
      <alignment horizontal="center" vertical="center" wrapText="1"/>
    </xf>
    <xf numFmtId="0" fontId="11" fillId="3" borderId="1" xfId="353" applyNumberFormat="1" applyFont="1" applyFill="1" applyBorder="1" applyAlignment="1" applyProtection="1">
      <alignment horizontal="center" vertical="center" wrapText="1"/>
    </xf>
    <xf numFmtId="0" fontId="11" fillId="3" borderId="4" xfId="353" applyNumberFormat="1" applyFont="1" applyFill="1" applyBorder="1" applyAlignment="1" applyProtection="1">
      <alignment horizontal="center" vertical="center" wrapText="1"/>
    </xf>
    <xf numFmtId="0" fontId="13" fillId="35" borderId="1" xfId="353" applyNumberFormat="1" applyFont="1" applyFill="1" applyBorder="1" applyAlignment="1" applyProtection="1">
      <alignment horizontal="center" vertical="center" wrapText="1"/>
    </xf>
    <xf numFmtId="0" fontId="13" fillId="35" borderId="4" xfId="353" applyNumberFormat="1" applyFont="1" applyFill="1" applyBorder="1" applyAlignment="1" applyProtection="1">
      <alignment horizontal="center" vertical="center" wrapText="1"/>
    </xf>
    <xf numFmtId="0" fontId="13" fillId="3" borderId="22" xfId="353" applyNumberFormat="1" applyFont="1" applyFill="1" applyBorder="1" applyAlignment="1" applyProtection="1">
      <alignment horizontal="center" vertical="center" wrapText="1"/>
    </xf>
    <xf numFmtId="0" fontId="13" fillId="3" borderId="17" xfId="353" applyNumberFormat="1" applyFont="1" applyFill="1" applyBorder="1" applyAlignment="1" applyProtection="1">
      <alignment horizontal="center" vertical="center" wrapText="1"/>
    </xf>
    <xf numFmtId="0" fontId="13" fillId="3" borderId="24" xfId="353" applyNumberFormat="1" applyFont="1" applyFill="1" applyBorder="1" applyAlignment="1" applyProtection="1">
      <alignment horizontal="center" vertical="center" wrapText="1"/>
    </xf>
    <xf numFmtId="0" fontId="13" fillId="3" borderId="18" xfId="353" applyNumberFormat="1" applyFont="1" applyFill="1" applyBorder="1" applyAlignment="1" applyProtection="1">
      <alignment horizontal="center" vertical="center" wrapText="1"/>
    </xf>
    <xf numFmtId="0" fontId="66" fillId="33" borderId="1" xfId="477" applyNumberFormat="1" applyFont="1" applyFill="1" applyBorder="1" applyAlignment="1">
      <alignment horizontal="center" vertical="center" wrapText="1"/>
    </xf>
    <xf numFmtId="0" fontId="66" fillId="33" borderId="19" xfId="477" applyNumberFormat="1" applyFont="1" applyFill="1" applyBorder="1" applyAlignment="1">
      <alignment horizontal="center" vertical="center" wrapText="1"/>
    </xf>
    <xf numFmtId="0" fontId="66" fillId="33" borderId="1" xfId="309" applyNumberFormat="1" applyFont="1" applyFill="1" applyBorder="1" applyAlignment="1">
      <alignment horizontal="center" vertical="center" wrapText="1"/>
    </xf>
    <xf numFmtId="0" fontId="66" fillId="33" borderId="19" xfId="309" applyNumberFormat="1" applyFont="1" applyFill="1" applyBorder="1" applyAlignment="1">
      <alignment horizontal="center" vertical="center" wrapText="1"/>
    </xf>
    <xf numFmtId="0" fontId="16" fillId="33" borderId="1" xfId="309" applyNumberFormat="1" applyFont="1" applyFill="1" applyBorder="1" applyAlignment="1">
      <alignment horizontal="center" vertical="center" wrapText="1"/>
    </xf>
    <xf numFmtId="0" fontId="16" fillId="33" borderId="19" xfId="309" applyNumberFormat="1" applyFont="1" applyFill="1" applyBorder="1" applyAlignment="1">
      <alignment horizontal="center" vertical="center" wrapText="1"/>
    </xf>
    <xf numFmtId="0" fontId="13" fillId="3" borderId="23" xfId="353" applyNumberFormat="1" applyFont="1" applyFill="1" applyBorder="1" applyAlignment="1" applyProtection="1">
      <alignment horizontal="center" vertical="center" wrapText="1"/>
    </xf>
    <xf numFmtId="0" fontId="13" fillId="3" borderId="20" xfId="353" applyNumberFormat="1" applyFont="1" applyFill="1" applyBorder="1" applyAlignment="1" applyProtection="1">
      <alignment horizontal="center" vertical="center" wrapText="1"/>
    </xf>
    <xf numFmtId="0" fontId="13" fillId="32" borderId="22" xfId="353" applyNumberFormat="1" applyFont="1" applyFill="1" applyBorder="1" applyAlignment="1" applyProtection="1">
      <alignment horizontal="center" vertical="center" wrapText="1"/>
    </xf>
    <xf numFmtId="0" fontId="13" fillId="32" borderId="17" xfId="353" applyNumberFormat="1" applyFont="1" applyFill="1" applyBorder="1" applyAlignment="1" applyProtection="1">
      <alignment horizontal="center" vertical="center" wrapText="1"/>
    </xf>
    <xf numFmtId="0" fontId="4" fillId="0" borderId="3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1" fillId="3" borderId="1" xfId="353" applyNumberFormat="1" applyFont="1" applyFill="1" applyBorder="1" applyAlignment="1" applyProtection="1">
      <alignment horizontal="left" vertical="center" wrapText="1"/>
    </xf>
    <xf numFmtId="0" fontId="11" fillId="3" borderId="4" xfId="353" applyNumberFormat="1" applyFont="1" applyFill="1" applyBorder="1" applyAlignment="1" applyProtection="1">
      <alignment horizontal="left" vertical="center" wrapText="1"/>
    </xf>
    <xf numFmtId="0" fontId="13" fillId="3" borderId="5" xfId="353" applyNumberFormat="1" applyFont="1" applyFill="1" applyBorder="1" applyAlignment="1" applyProtection="1">
      <alignment horizontal="center" vertical="center" wrapText="1"/>
    </xf>
    <xf numFmtId="0" fontId="13" fillId="3" borderId="6" xfId="353" applyNumberFormat="1" applyFont="1" applyFill="1" applyBorder="1" applyAlignment="1" applyProtection="1">
      <alignment horizontal="center" vertical="center" wrapText="1"/>
    </xf>
    <xf numFmtId="0" fontId="13" fillId="3" borderId="3" xfId="353" applyNumberFormat="1" applyFont="1" applyFill="1" applyBorder="1" applyAlignment="1" applyProtection="1">
      <alignment horizontal="center" vertical="center" wrapText="1"/>
    </xf>
    <xf numFmtId="184" fontId="9" fillId="0" borderId="22" xfId="1" applyFont="1" applyFill="1" applyBorder="1" applyAlignment="1">
      <alignment horizontal="center" vertical="center" wrapText="1"/>
    </xf>
    <xf numFmtId="184" fontId="9" fillId="0" borderId="0" xfId="1" applyFont="1" applyFill="1" applyAlignment="1">
      <alignment horizontal="center" vertical="center" wrapText="1"/>
    </xf>
    <xf numFmtId="184" fontId="9" fillId="0" borderId="16" xfId="1" applyFont="1" applyFill="1" applyBorder="1" applyAlignment="1">
      <alignment horizontal="center" vertical="center" wrapText="1"/>
    </xf>
    <xf numFmtId="184" fontId="52" fillId="34" borderId="16" xfId="0" applyFont="1" applyFill="1" applyBorder="1" applyAlignment="1">
      <alignment horizontal="center" vertical="center" wrapText="1"/>
    </xf>
    <xf numFmtId="184" fontId="55" fillId="34" borderId="16" xfId="0" applyFont="1" applyFill="1" applyBorder="1" applyAlignment="1">
      <alignment horizontal="center" vertical="center" wrapText="1"/>
    </xf>
    <xf numFmtId="184" fontId="51" fillId="34" borderId="16" xfId="0" applyFont="1" applyFill="1" applyBorder="1" applyAlignment="1">
      <alignment horizontal="center" vertical="center" wrapText="1"/>
    </xf>
    <xf numFmtId="184" fontId="14" fillId="0" borderId="16" xfId="0" applyFont="1" applyFill="1" applyBorder="1" applyAlignment="1"/>
    <xf numFmtId="184" fontId="53" fillId="34" borderId="16" xfId="0" applyFont="1" applyFill="1" applyBorder="1" applyAlignment="1">
      <alignment horizontal="center" vertical="center" wrapText="1"/>
    </xf>
    <xf numFmtId="4" fontId="16" fillId="0" borderId="16" xfId="0" applyNumberFormat="1" applyFont="1" applyFill="1" applyBorder="1" applyAlignment="1">
      <alignment horizontal="center" vertical="center" wrapText="1"/>
    </xf>
    <xf numFmtId="184" fontId="51" fillId="34" borderId="16" xfId="0" applyNumberFormat="1" applyFont="1" applyFill="1" applyBorder="1" applyAlignment="1">
      <alignment horizontal="center" vertical="center" wrapText="1"/>
    </xf>
    <xf numFmtId="184" fontId="54" fillId="34" borderId="26" xfId="0" applyFont="1" applyFill="1" applyBorder="1" applyAlignment="1">
      <alignment horizontal="center" vertical="center" wrapText="1"/>
    </xf>
    <xf numFmtId="177" fontId="9" fillId="0" borderId="0" xfId="0" applyNumberFormat="1" applyFont="1" applyFill="1" applyAlignment="1">
      <alignment horizontal="center" vertical="center"/>
    </xf>
    <xf numFmtId="184" fontId="72" fillId="0" borderId="1" xfId="353" applyNumberFormat="1" applyFont="1" applyFill="1" applyBorder="1" applyAlignment="1" applyProtection="1">
      <alignment horizontal="center" vertical="center" wrapText="1"/>
    </xf>
    <xf numFmtId="184" fontId="72" fillId="0" borderId="19" xfId="353" applyNumberFormat="1" applyFont="1" applyFill="1" applyBorder="1" applyAlignment="1" applyProtection="1">
      <alignment horizontal="center" vertical="center" wrapText="1"/>
    </xf>
    <xf numFmtId="0" fontId="72" fillId="0" borderId="1" xfId="64" applyNumberFormat="1" applyFont="1" applyFill="1" applyBorder="1" applyAlignment="1" applyProtection="1">
      <alignment horizontal="center" vertical="center"/>
    </xf>
    <xf numFmtId="0" fontId="72" fillId="0" borderId="19" xfId="64" applyNumberFormat="1" applyFont="1" applyFill="1" applyBorder="1" applyAlignment="1" applyProtection="1">
      <alignment horizontal="center" vertical="center"/>
    </xf>
    <xf numFmtId="178" fontId="72" fillId="0" borderId="1" xfId="64" applyNumberFormat="1" applyFont="1" applyFill="1" applyBorder="1" applyAlignment="1" applyProtection="1">
      <alignment horizontal="center" vertical="center"/>
    </xf>
    <xf numFmtId="178" fontId="72" fillId="0" borderId="19" xfId="64" applyNumberFormat="1" applyFont="1" applyFill="1" applyBorder="1" applyAlignment="1" applyProtection="1">
      <alignment horizontal="center" vertical="center"/>
    </xf>
    <xf numFmtId="184" fontId="73" fillId="0" borderId="1" xfId="64" applyNumberFormat="1" applyFont="1" applyFill="1" applyBorder="1" applyAlignment="1" applyProtection="1">
      <alignment horizontal="center" vertical="center" wrapText="1"/>
    </xf>
    <xf numFmtId="184" fontId="73" fillId="0" borderId="19" xfId="64" applyNumberFormat="1" applyFont="1" applyFill="1" applyBorder="1" applyAlignment="1" applyProtection="1">
      <alignment horizontal="center" vertical="center" wrapText="1"/>
    </xf>
    <xf numFmtId="184" fontId="73" fillId="0" borderId="1" xfId="353" applyNumberFormat="1" applyFont="1" applyFill="1" applyBorder="1" applyAlignment="1" applyProtection="1">
      <alignment horizontal="center" vertical="center" wrapText="1"/>
    </xf>
    <xf numFmtId="184" fontId="73" fillId="0" borderId="19" xfId="353" applyNumberFormat="1" applyFont="1" applyFill="1" applyBorder="1" applyAlignment="1" applyProtection="1">
      <alignment horizontal="center" vertical="center" wrapText="1"/>
    </xf>
    <xf numFmtId="0" fontId="73" fillId="0" borderId="1" xfId="353" applyNumberFormat="1" applyFont="1" applyFill="1" applyBorder="1" applyAlignment="1" applyProtection="1">
      <alignment horizontal="center" vertical="center" wrapText="1"/>
    </xf>
    <xf numFmtId="0" fontId="73" fillId="0" borderId="19" xfId="353" applyNumberFormat="1" applyFont="1" applyFill="1" applyBorder="1" applyAlignment="1" applyProtection="1">
      <alignment horizontal="center" vertical="center" wrapText="1"/>
    </xf>
    <xf numFmtId="184" fontId="73" fillId="0" borderId="29" xfId="353" applyNumberFormat="1" applyFont="1" applyFill="1" applyBorder="1" applyAlignment="1" applyProtection="1">
      <alignment horizontal="center" vertical="center" wrapText="1"/>
    </xf>
    <xf numFmtId="0" fontId="73" fillId="0" borderId="29" xfId="353" applyNumberFormat="1" applyFont="1" applyFill="1" applyBorder="1" applyAlignment="1" applyProtection="1">
      <alignment horizontal="center" vertical="center" wrapText="1"/>
    </xf>
    <xf numFmtId="184" fontId="72" fillId="0" borderId="22" xfId="353" applyNumberFormat="1" applyFont="1" applyFill="1" applyBorder="1" applyAlignment="1" applyProtection="1">
      <alignment horizontal="center" vertical="center" wrapText="1"/>
    </xf>
    <xf numFmtId="184" fontId="72" fillId="0" borderId="17" xfId="353" applyNumberFormat="1" applyFont="1" applyFill="1" applyBorder="1" applyAlignment="1" applyProtection="1">
      <alignment horizontal="center" vertical="center" wrapText="1"/>
    </xf>
    <xf numFmtId="184" fontId="72" fillId="0" borderId="32" xfId="353" applyNumberFormat="1" applyFont="1" applyFill="1" applyBorder="1" applyAlignment="1" applyProtection="1">
      <alignment horizontal="center" vertical="center" wrapText="1"/>
    </xf>
    <xf numFmtId="184" fontId="72" fillId="0" borderId="18" xfId="353" applyNumberFormat="1" applyFont="1" applyFill="1" applyBorder="1" applyAlignment="1" applyProtection="1">
      <alignment horizontal="center" vertical="center" wrapText="1"/>
    </xf>
    <xf numFmtId="176" fontId="72" fillId="0" borderId="1" xfId="64" applyNumberFormat="1" applyFont="1" applyFill="1" applyBorder="1" applyAlignment="1" applyProtection="1">
      <alignment horizontal="center" vertical="center" wrapText="1"/>
    </xf>
    <xf numFmtId="176" fontId="72" fillId="0" borderId="19" xfId="64" applyNumberFormat="1" applyFont="1" applyFill="1" applyBorder="1" applyAlignment="1" applyProtection="1">
      <alignment horizontal="center" vertical="center" wrapText="1"/>
    </xf>
    <xf numFmtId="176" fontId="72" fillId="0" borderId="1" xfId="353" applyNumberFormat="1" applyFont="1" applyFill="1" applyBorder="1" applyAlignment="1" applyProtection="1">
      <alignment horizontal="center" vertical="center" wrapText="1"/>
    </xf>
    <xf numFmtId="176" fontId="72" fillId="0" borderId="19" xfId="353" applyNumberFormat="1" applyFont="1" applyFill="1" applyBorder="1" applyAlignment="1" applyProtection="1">
      <alignment horizontal="center" vertical="center" wrapText="1"/>
    </xf>
    <xf numFmtId="184" fontId="72" fillId="0" borderId="25" xfId="353" applyNumberFormat="1" applyFont="1" applyFill="1" applyBorder="1" applyAlignment="1" applyProtection="1">
      <alignment horizontal="center" vertical="center" wrapText="1"/>
    </xf>
    <xf numFmtId="184" fontId="72" fillId="0" borderId="28" xfId="353" applyNumberFormat="1" applyFont="1" applyFill="1" applyBorder="1" applyAlignment="1" applyProtection="1">
      <alignment horizontal="center" vertical="center" wrapText="1"/>
    </xf>
    <xf numFmtId="184" fontId="72" fillId="0" borderId="26" xfId="353" applyNumberFormat="1" applyFont="1" applyFill="1" applyBorder="1" applyAlignment="1" applyProtection="1">
      <alignment horizontal="center" vertical="center" wrapText="1"/>
    </xf>
    <xf numFmtId="184" fontId="73" fillId="0" borderId="1" xfId="353" applyNumberFormat="1" applyFont="1" applyFill="1" applyBorder="1" applyAlignment="1" applyProtection="1">
      <alignment horizontal="left" vertical="center" wrapText="1"/>
    </xf>
    <xf numFmtId="184" fontId="73" fillId="0" borderId="19" xfId="353" applyNumberFormat="1" applyFont="1" applyFill="1" applyBorder="1" applyAlignment="1" applyProtection="1">
      <alignment horizontal="left" vertical="center" wrapText="1"/>
    </xf>
    <xf numFmtId="184" fontId="72" fillId="0" borderId="1" xfId="64" applyNumberFormat="1" applyFont="1" applyFill="1" applyBorder="1" applyAlignment="1" applyProtection="1">
      <alignment horizontal="center" vertical="center" wrapText="1"/>
    </xf>
    <xf numFmtId="184" fontId="72" fillId="0" borderId="19" xfId="64" applyNumberFormat="1" applyFont="1" applyFill="1" applyBorder="1" applyAlignment="1" applyProtection="1">
      <alignment horizontal="center" vertical="center" wrapText="1"/>
    </xf>
    <xf numFmtId="179" fontId="72" fillId="0" borderId="1" xfId="64" applyNumberFormat="1" applyFont="1" applyFill="1" applyBorder="1" applyAlignment="1" applyProtection="1">
      <alignment horizontal="center" vertical="center" wrapText="1"/>
    </xf>
    <xf numFmtId="179" fontId="72" fillId="0" borderId="19" xfId="64" applyNumberFormat="1" applyFont="1" applyFill="1" applyBorder="1" applyAlignment="1" applyProtection="1">
      <alignment horizontal="center" vertical="center" wrapText="1"/>
    </xf>
    <xf numFmtId="49" fontId="73" fillId="0" borderId="1" xfId="353" applyNumberFormat="1" applyFont="1" applyFill="1" applyBorder="1" applyAlignment="1" applyProtection="1">
      <alignment horizontal="left" vertical="center" wrapText="1"/>
    </xf>
    <xf numFmtId="49" fontId="73" fillId="0" borderId="19" xfId="353" applyNumberFormat="1" applyFont="1" applyFill="1" applyBorder="1" applyAlignment="1" applyProtection="1">
      <alignment horizontal="left" vertical="center" wrapText="1"/>
    </xf>
  </cellXfs>
  <cellStyles count="478">
    <cellStyle name=" 3]_x000d__x000a_Zoomed=1_x000d__x000a_Row=128_x000d__x000a_Column=101_x000d__x000a_Height=300_x000d__x000a_Width=301_x000d__x000a_FontName=System_x000d__x000a_FontStyle=1_x000d__x000a_FontSize=12_x000d__x000a_PrtFontNa" xfId="37" xr:uid="{00000000-0005-0000-0000-000000000000}"/>
    <cellStyle name="??&amp;O龡&amp;H?_x0008_??_x0007__x0001__x0001_" xfId="42" xr:uid="{00000000-0005-0000-0000-000001000000}"/>
    <cellStyle name="??_x005f_x0011_?_x005f_x0010_?" xfId="64" xr:uid="{00000000-0005-0000-0000-000002000000}"/>
    <cellStyle name="_ET_STYLE_NoName_00_" xfId="55" xr:uid="{00000000-0005-0000-0000-000003000000}"/>
    <cellStyle name="_ET_STYLE_NoName_00__北区长促工资1004_3" xfId="65" xr:uid="{00000000-0005-0000-0000-000004000000}"/>
    <cellStyle name="_ET_STYLE_NoName_00__南区长促工资1004_5" xfId="59" xr:uid="{00000000-0005-0000-0000-000005000000}"/>
    <cellStyle name="_ET_STYLE_NoName_-01_ 3 3 3 2" xfId="6" xr:uid="{00000000-0005-0000-0000-000006000000}"/>
    <cellStyle name="0,0_x000a__x000a_NA_x000a__x000a_" xfId="68" xr:uid="{00000000-0005-0000-0000-000007000000}"/>
    <cellStyle name="0,0_x000d__x000a_NA_x000d__x000a_" xfId="23" xr:uid="{00000000-0005-0000-0000-000008000000}"/>
    <cellStyle name="20% - 强调文字颜色 1 2" xfId="3" xr:uid="{00000000-0005-0000-0000-000009000000}"/>
    <cellStyle name="20% - 强调文字颜色 1 2 2" xfId="70" xr:uid="{00000000-0005-0000-0000-00000A000000}"/>
    <cellStyle name="20% - 强调文字颜色 1 2 3" xfId="60" xr:uid="{00000000-0005-0000-0000-00000B000000}"/>
    <cellStyle name="20% - 强调文字颜色 1 3" xfId="62" xr:uid="{00000000-0005-0000-0000-00000C000000}"/>
    <cellStyle name="20% - 强调文字颜色 1 3 2" xfId="66" xr:uid="{00000000-0005-0000-0000-00000D000000}"/>
    <cellStyle name="20% - 强调文字颜色 1 4" xfId="61" xr:uid="{00000000-0005-0000-0000-00000E000000}"/>
    <cellStyle name="20% - 强调文字颜色 1 5" xfId="57" xr:uid="{00000000-0005-0000-0000-00000F000000}"/>
    <cellStyle name="20% - 强调文字颜色 2 2" xfId="72" xr:uid="{00000000-0005-0000-0000-000010000000}"/>
    <cellStyle name="20% - 强调文字颜色 2 2 2" xfId="74" xr:uid="{00000000-0005-0000-0000-000011000000}"/>
    <cellStyle name="20% - 强调文字颜色 2 2 3" xfId="76" xr:uid="{00000000-0005-0000-0000-000012000000}"/>
    <cellStyle name="20% - 强调文字颜色 2 3" xfId="78" xr:uid="{00000000-0005-0000-0000-000013000000}"/>
    <cellStyle name="20% - 强调文字颜色 2 3 2" xfId="80" xr:uid="{00000000-0005-0000-0000-000014000000}"/>
    <cellStyle name="20% - 强调文字颜色 2 4" xfId="82" xr:uid="{00000000-0005-0000-0000-000015000000}"/>
    <cellStyle name="20% - 强调文字颜色 2 5" xfId="84" xr:uid="{00000000-0005-0000-0000-000016000000}"/>
    <cellStyle name="20% - 强调文字颜色 3 2" xfId="86" xr:uid="{00000000-0005-0000-0000-000017000000}"/>
    <cellStyle name="20% - 强调文字颜色 3 2 2" xfId="88" xr:uid="{00000000-0005-0000-0000-000018000000}"/>
    <cellStyle name="20% - 强调文字颜色 3 2 3" xfId="90" xr:uid="{00000000-0005-0000-0000-000019000000}"/>
    <cellStyle name="20% - 强调文字颜色 3 3" xfId="33" xr:uid="{00000000-0005-0000-0000-00001A000000}"/>
    <cellStyle name="20% - 强调文字颜色 3 3 2" xfId="53" xr:uid="{00000000-0005-0000-0000-00001B000000}"/>
    <cellStyle name="20% - 强调文字颜色 3 4" xfId="93" xr:uid="{00000000-0005-0000-0000-00001C000000}"/>
    <cellStyle name="20% - 强调文字颜色 3 5" xfId="95" xr:uid="{00000000-0005-0000-0000-00001D000000}"/>
    <cellStyle name="20% - 强调文字颜色 4 2" xfId="98" xr:uid="{00000000-0005-0000-0000-00001E000000}"/>
    <cellStyle name="20% - 强调文字颜色 4 2 2" xfId="101" xr:uid="{00000000-0005-0000-0000-00001F000000}"/>
    <cellStyle name="20% - 强调文字颜色 4 2 3" xfId="104" xr:uid="{00000000-0005-0000-0000-000020000000}"/>
    <cellStyle name="20% - 强调文字颜色 4 3" xfId="107" xr:uid="{00000000-0005-0000-0000-000021000000}"/>
    <cellStyle name="20% - 强调文字颜色 4 3 2" xfId="109" xr:uid="{00000000-0005-0000-0000-000022000000}"/>
    <cellStyle name="20% - 强调文字颜色 4 4" xfId="112" xr:uid="{00000000-0005-0000-0000-000023000000}"/>
    <cellStyle name="20% - 强调文字颜色 4 5" xfId="16" xr:uid="{00000000-0005-0000-0000-000024000000}"/>
    <cellStyle name="20% - 强调文字颜色 5 2" xfId="114" xr:uid="{00000000-0005-0000-0000-000025000000}"/>
    <cellStyle name="20% - 强调文字颜色 5 2 2" xfId="117" xr:uid="{00000000-0005-0000-0000-000026000000}"/>
    <cellStyle name="20% - 强调文字颜色 5 2 3" xfId="118" xr:uid="{00000000-0005-0000-0000-000027000000}"/>
    <cellStyle name="20% - 强调文字颜色 5 3" xfId="120" xr:uid="{00000000-0005-0000-0000-000028000000}"/>
    <cellStyle name="20% - 强调文字颜色 5 3 2" xfId="123" xr:uid="{00000000-0005-0000-0000-000029000000}"/>
    <cellStyle name="20% - 强调文字颜色 5 4" xfId="125" xr:uid="{00000000-0005-0000-0000-00002A000000}"/>
    <cellStyle name="20% - 强调文字颜色 5 5" xfId="127" xr:uid="{00000000-0005-0000-0000-00002B000000}"/>
    <cellStyle name="20% - 强调文字颜色 6 2" xfId="128" xr:uid="{00000000-0005-0000-0000-00002C000000}"/>
    <cellStyle name="20% - 强调文字颜色 6 2 2" xfId="130" xr:uid="{00000000-0005-0000-0000-00002D000000}"/>
    <cellStyle name="20% - 强调文字颜色 6 2 3" xfId="132" xr:uid="{00000000-0005-0000-0000-00002E000000}"/>
    <cellStyle name="20% - 强调文字颜色 6 3" xfId="133" xr:uid="{00000000-0005-0000-0000-00002F000000}"/>
    <cellStyle name="20% - 强调文字颜色 6 3 2" xfId="135" xr:uid="{00000000-0005-0000-0000-000030000000}"/>
    <cellStyle name="20% - 强调文字颜色 6 4" xfId="138" xr:uid="{00000000-0005-0000-0000-000031000000}"/>
    <cellStyle name="20% - 强调文字颜色 6 5" xfId="141" xr:uid="{00000000-0005-0000-0000-000032000000}"/>
    <cellStyle name="3232" xfId="116" xr:uid="{00000000-0005-0000-0000-000033000000}"/>
    <cellStyle name="40% - 强调文字颜色 1 2" xfId="142" xr:uid="{00000000-0005-0000-0000-000034000000}"/>
    <cellStyle name="40% - 强调文字颜色 1 2 2" xfId="143" xr:uid="{00000000-0005-0000-0000-000035000000}"/>
    <cellStyle name="40% - 强调文字颜色 1 2 3" xfId="144" xr:uid="{00000000-0005-0000-0000-000036000000}"/>
    <cellStyle name="40% - 强调文字颜色 1 3" xfId="145" xr:uid="{00000000-0005-0000-0000-000037000000}"/>
    <cellStyle name="40% - 强调文字颜色 1 3 2" xfId="146" xr:uid="{00000000-0005-0000-0000-000038000000}"/>
    <cellStyle name="40% - 强调文字颜色 1 4" xfId="147" xr:uid="{00000000-0005-0000-0000-000039000000}"/>
    <cellStyle name="40% - 强调文字颜色 1 5" xfId="148" xr:uid="{00000000-0005-0000-0000-00003A000000}"/>
    <cellStyle name="40% - 强调文字颜色 2 2" xfId="58" xr:uid="{00000000-0005-0000-0000-00003B000000}"/>
    <cellStyle name="40% - 强调文字颜色 2 2 2" xfId="149" xr:uid="{00000000-0005-0000-0000-00003C000000}"/>
    <cellStyle name="40% - 强调文字颜色 2 2 3" xfId="150" xr:uid="{00000000-0005-0000-0000-00003D000000}"/>
    <cellStyle name="40% - 强调文字颜色 2 3" xfId="151" xr:uid="{00000000-0005-0000-0000-00003E000000}"/>
    <cellStyle name="40% - 强调文字颜色 2 3 2" xfId="152" xr:uid="{00000000-0005-0000-0000-00003F000000}"/>
    <cellStyle name="40% - 强调文字颜色 2 4" xfId="153" xr:uid="{00000000-0005-0000-0000-000040000000}"/>
    <cellStyle name="40% - 强调文字颜色 2 5" xfId="154" xr:uid="{00000000-0005-0000-0000-000041000000}"/>
    <cellStyle name="40% - 强调文字颜色 3 2" xfId="156" xr:uid="{00000000-0005-0000-0000-000042000000}"/>
    <cellStyle name="40% - 强调文字颜色 3 2 2" xfId="158" xr:uid="{00000000-0005-0000-0000-000043000000}"/>
    <cellStyle name="40% - 强调文字颜色 3 2 3" xfId="159" xr:uid="{00000000-0005-0000-0000-000044000000}"/>
    <cellStyle name="40% - 强调文字颜色 3 3" xfId="161" xr:uid="{00000000-0005-0000-0000-000045000000}"/>
    <cellStyle name="40% - 强调文字颜色 3 3 2" xfId="163" xr:uid="{00000000-0005-0000-0000-000046000000}"/>
    <cellStyle name="40% - 强调文字颜色 3 4" xfId="166" xr:uid="{00000000-0005-0000-0000-000047000000}"/>
    <cellStyle name="40% - 强调文字颜色 3 5" xfId="167" xr:uid="{00000000-0005-0000-0000-000048000000}"/>
    <cellStyle name="40% - 强调文字颜色 4 2" xfId="27" xr:uid="{00000000-0005-0000-0000-000049000000}"/>
    <cellStyle name="40% - 强调文字颜色 4 2 2" xfId="172" xr:uid="{00000000-0005-0000-0000-00004A000000}"/>
    <cellStyle name="40% - 强调文字颜色 4 2 3" xfId="176" xr:uid="{00000000-0005-0000-0000-00004B000000}"/>
    <cellStyle name="40% - 强调文字颜色 4 3" xfId="179" xr:uid="{00000000-0005-0000-0000-00004C000000}"/>
    <cellStyle name="40% - 强调文字颜色 4 3 2" xfId="41" xr:uid="{00000000-0005-0000-0000-00004D000000}"/>
    <cellStyle name="40% - 强调文字颜色 4 4" xfId="129" xr:uid="{00000000-0005-0000-0000-00004E000000}"/>
    <cellStyle name="40% - 强调文字颜色 4 5" xfId="131" xr:uid="{00000000-0005-0000-0000-00004F000000}"/>
    <cellStyle name="40% - 强调文字颜色 5 2" xfId="182" xr:uid="{00000000-0005-0000-0000-000050000000}"/>
    <cellStyle name="40% - 强调文字颜色 5 2 2" xfId="140" xr:uid="{00000000-0005-0000-0000-000051000000}"/>
    <cellStyle name="40% - 强调文字颜色 5 2 3" xfId="184" xr:uid="{00000000-0005-0000-0000-000052000000}"/>
    <cellStyle name="40% - 强调文字颜色 5 3" xfId="186" xr:uid="{00000000-0005-0000-0000-000053000000}"/>
    <cellStyle name="40% - 强调文字颜色 5 3 2" xfId="188" xr:uid="{00000000-0005-0000-0000-000054000000}"/>
    <cellStyle name="40% - 强调文字颜色 5 4" xfId="134" xr:uid="{00000000-0005-0000-0000-000055000000}"/>
    <cellStyle name="40% - 强调文字颜色 5 5" xfId="189" xr:uid="{00000000-0005-0000-0000-000056000000}"/>
    <cellStyle name="40% - 强调文字颜色 6 2" xfId="192" xr:uid="{00000000-0005-0000-0000-000057000000}"/>
    <cellStyle name="40% - 强调文字颜色 6 2 2" xfId="193" xr:uid="{00000000-0005-0000-0000-000058000000}"/>
    <cellStyle name="40% - 强调文字颜色 6 2 3" xfId="194" xr:uid="{00000000-0005-0000-0000-000059000000}"/>
    <cellStyle name="40% - 强调文字颜色 6 3" xfId="197" xr:uid="{00000000-0005-0000-0000-00005A000000}"/>
    <cellStyle name="40% - 强调文字颜色 6 3 2" xfId="199" xr:uid="{00000000-0005-0000-0000-00005B000000}"/>
    <cellStyle name="40% - 强调文字颜色 6 4" xfId="202" xr:uid="{00000000-0005-0000-0000-00005C000000}"/>
    <cellStyle name="40% - 强调文字颜色 6 5" xfId="31" xr:uid="{00000000-0005-0000-0000-00005D000000}"/>
    <cellStyle name="60% - 强调文字颜色 1 2" xfId="92" xr:uid="{00000000-0005-0000-0000-00005E000000}"/>
    <cellStyle name="60% - 强调文字颜色 1 2 2" xfId="203" xr:uid="{00000000-0005-0000-0000-00005F000000}"/>
    <cellStyle name="60% - 强调文字颜色 1 2 3" xfId="204" xr:uid="{00000000-0005-0000-0000-000060000000}"/>
    <cellStyle name="60% - 强调文字颜色 1 3" xfId="94" xr:uid="{00000000-0005-0000-0000-000061000000}"/>
    <cellStyle name="60% - 强调文字颜色 1 3 2" xfId="205" xr:uid="{00000000-0005-0000-0000-000062000000}"/>
    <cellStyle name="60% - 强调文字颜色 1 4" xfId="206" xr:uid="{00000000-0005-0000-0000-000063000000}"/>
    <cellStyle name="60% - 强调文字颜色 1 5" xfId="209" xr:uid="{00000000-0005-0000-0000-000064000000}"/>
    <cellStyle name="60% - 强调文字颜色 2 2" xfId="111" xr:uid="{00000000-0005-0000-0000-000065000000}"/>
    <cellStyle name="60% - 强调文字颜色 2 2 2" xfId="21" xr:uid="{00000000-0005-0000-0000-000066000000}"/>
    <cellStyle name="60% - 强调文字颜色 2 2 3" xfId="210" xr:uid="{00000000-0005-0000-0000-000067000000}"/>
    <cellStyle name="60% - 强调文字颜色 2 3" xfId="15" xr:uid="{00000000-0005-0000-0000-000068000000}"/>
    <cellStyle name="60% - 强调文字颜色 2 3 2" xfId="213" xr:uid="{00000000-0005-0000-0000-000069000000}"/>
    <cellStyle name="60% - 强调文字颜色 2 4" xfId="215" xr:uid="{00000000-0005-0000-0000-00006A000000}"/>
    <cellStyle name="60% - 强调文字颜色 2 5" xfId="218" xr:uid="{00000000-0005-0000-0000-00006B000000}"/>
    <cellStyle name="60% - 强调文字颜色 3 2" xfId="124" xr:uid="{00000000-0005-0000-0000-00006C000000}"/>
    <cellStyle name="60% - 强调文字颜色 3 2 2" xfId="220" xr:uid="{00000000-0005-0000-0000-00006D000000}"/>
    <cellStyle name="60% - 强调文字颜色 3 2 3" xfId="221" xr:uid="{00000000-0005-0000-0000-00006E000000}"/>
    <cellStyle name="60% - 强调文字颜色 3 3" xfId="126" xr:uid="{00000000-0005-0000-0000-00006F000000}"/>
    <cellStyle name="60% - 强调文字颜色 3 3 2" xfId="222" xr:uid="{00000000-0005-0000-0000-000070000000}"/>
    <cellStyle name="60% - 强调文字颜色 3 4" xfId="223" xr:uid="{00000000-0005-0000-0000-000071000000}"/>
    <cellStyle name="60% - 强调文字颜色 3 5" xfId="224" xr:uid="{00000000-0005-0000-0000-000072000000}"/>
    <cellStyle name="60% - 强调文字颜色 4 2" xfId="137" xr:uid="{00000000-0005-0000-0000-000073000000}"/>
    <cellStyle name="60% - 强调文字颜色 4 2 2" xfId="201" xr:uid="{00000000-0005-0000-0000-000074000000}"/>
    <cellStyle name="60% - 强调文字颜色 4 2 3" xfId="30" xr:uid="{00000000-0005-0000-0000-000075000000}"/>
    <cellStyle name="60% - 强调文字颜色 4 3" xfId="139" xr:uid="{00000000-0005-0000-0000-000076000000}"/>
    <cellStyle name="60% - 强调文字颜色 4 3 2" xfId="225" xr:uid="{00000000-0005-0000-0000-000077000000}"/>
    <cellStyle name="60% - 强调文字颜色 4 4" xfId="183" xr:uid="{00000000-0005-0000-0000-000078000000}"/>
    <cellStyle name="60% - 强调文字颜色 4 5" xfId="226" xr:uid="{00000000-0005-0000-0000-000079000000}"/>
    <cellStyle name="60% - 强调文字颜色 5 2" xfId="227" xr:uid="{00000000-0005-0000-0000-00007A000000}"/>
    <cellStyle name="60% - 强调文字颜色 5 2 2" xfId="229" xr:uid="{00000000-0005-0000-0000-00007B000000}"/>
    <cellStyle name="60% - 强调文字颜色 5 2 3" xfId="230" xr:uid="{00000000-0005-0000-0000-00007C000000}"/>
    <cellStyle name="60% - 强调文字颜色 5 3" xfId="187" xr:uid="{00000000-0005-0000-0000-00007D000000}"/>
    <cellStyle name="60% - 强调文字颜色 5 3 2" xfId="231" xr:uid="{00000000-0005-0000-0000-00007E000000}"/>
    <cellStyle name="60% - 强调文字颜色 5 4" xfId="232" xr:uid="{00000000-0005-0000-0000-00007F000000}"/>
    <cellStyle name="60% - 强调文字颜色 5 5" xfId="233" xr:uid="{00000000-0005-0000-0000-000080000000}"/>
    <cellStyle name="60% - 强调文字颜色 6 2" xfId="234" xr:uid="{00000000-0005-0000-0000-000081000000}"/>
    <cellStyle name="60% - 强调文字颜色 6 2 2" xfId="237" xr:uid="{00000000-0005-0000-0000-000082000000}"/>
    <cellStyle name="60% - 强调文字颜色 6 2 3" xfId="239" xr:uid="{00000000-0005-0000-0000-000083000000}"/>
    <cellStyle name="60% - 强调文字颜色 6 3" xfId="240" xr:uid="{00000000-0005-0000-0000-000084000000}"/>
    <cellStyle name="60% - 强调文字颜色 6 3 2" xfId="13" xr:uid="{00000000-0005-0000-0000-000085000000}"/>
    <cellStyle name="60% - 强调文字颜色 6 4" xfId="241" xr:uid="{00000000-0005-0000-0000-000086000000}"/>
    <cellStyle name="60% - 强调文字颜色 6 5" xfId="242" xr:uid="{00000000-0005-0000-0000-000087000000}"/>
    <cellStyle name="Comma_SALARYBJ" xfId="244" xr:uid="{00000000-0005-0000-0000-000088000000}"/>
    <cellStyle name="Normal_08'前程工资8月" xfId="238" xr:uid="{00000000-0005-0000-0000-000089000000}"/>
    <cellStyle name="百分比" xfId="477" builtinId="5"/>
    <cellStyle name="百分比 2" xfId="246" xr:uid="{00000000-0005-0000-0000-00008B000000}"/>
    <cellStyle name="百分比 2 2" xfId="247" xr:uid="{00000000-0005-0000-0000-00008C000000}"/>
    <cellStyle name="百分比 2 3" xfId="467" xr:uid="{00000000-0005-0000-0000-00008D000000}"/>
    <cellStyle name="百分比 2 3 2" xfId="449" xr:uid="{00000000-0005-0000-0000-00008E000000}"/>
    <cellStyle name="百分比 2 4" xfId="447" xr:uid="{00000000-0005-0000-0000-00008F000000}"/>
    <cellStyle name="百分比 3" xfId="122" xr:uid="{00000000-0005-0000-0000-000090000000}"/>
    <cellStyle name="百分比 3 2" xfId="452" xr:uid="{00000000-0005-0000-0000-000091000000}"/>
    <cellStyle name="百分比 4" xfId="22" xr:uid="{00000000-0005-0000-0000-000092000000}"/>
    <cellStyle name="百分比 5" xfId="458" xr:uid="{00000000-0005-0000-0000-000093000000}"/>
    <cellStyle name="标题 1 2" xfId="248" xr:uid="{00000000-0005-0000-0000-000094000000}"/>
    <cellStyle name="标题 1 2 2" xfId="249" xr:uid="{00000000-0005-0000-0000-000095000000}"/>
    <cellStyle name="标题 1 2 3" xfId="250" xr:uid="{00000000-0005-0000-0000-000096000000}"/>
    <cellStyle name="标题 1 3" xfId="251" xr:uid="{00000000-0005-0000-0000-000097000000}"/>
    <cellStyle name="标题 1 3 2" xfId="253" xr:uid="{00000000-0005-0000-0000-000098000000}"/>
    <cellStyle name="标题 1 4" xfId="254" xr:uid="{00000000-0005-0000-0000-000099000000}"/>
    <cellStyle name="标题 1 5" xfId="255" xr:uid="{00000000-0005-0000-0000-00009A000000}"/>
    <cellStyle name="标题 2 2" xfId="256" xr:uid="{00000000-0005-0000-0000-00009B000000}"/>
    <cellStyle name="标题 2 2 2" xfId="257" xr:uid="{00000000-0005-0000-0000-00009C000000}"/>
    <cellStyle name="标题 2 2 3" xfId="259" xr:uid="{00000000-0005-0000-0000-00009D000000}"/>
    <cellStyle name="标题 2 3" xfId="260" xr:uid="{00000000-0005-0000-0000-00009E000000}"/>
    <cellStyle name="标题 2 3 2" xfId="262" xr:uid="{00000000-0005-0000-0000-00009F000000}"/>
    <cellStyle name="标题 2 4" xfId="263" xr:uid="{00000000-0005-0000-0000-0000A0000000}"/>
    <cellStyle name="标题 2 5" xfId="264" xr:uid="{00000000-0005-0000-0000-0000A1000000}"/>
    <cellStyle name="标题 3 2" xfId="265" xr:uid="{00000000-0005-0000-0000-0000A2000000}"/>
    <cellStyle name="标题 3 2 2" xfId="267" xr:uid="{00000000-0005-0000-0000-0000A3000000}"/>
    <cellStyle name="标题 3 2 3" xfId="268" xr:uid="{00000000-0005-0000-0000-0000A4000000}"/>
    <cellStyle name="标题 3 3" xfId="269" xr:uid="{00000000-0005-0000-0000-0000A5000000}"/>
    <cellStyle name="标题 3 3 2" xfId="271" xr:uid="{00000000-0005-0000-0000-0000A6000000}"/>
    <cellStyle name="标题 3 4" xfId="272" xr:uid="{00000000-0005-0000-0000-0000A7000000}"/>
    <cellStyle name="标题 3 5" xfId="273" xr:uid="{00000000-0005-0000-0000-0000A8000000}"/>
    <cellStyle name="标题 4 2" xfId="275" xr:uid="{00000000-0005-0000-0000-0000A9000000}"/>
    <cellStyle name="标题 4 2 2" xfId="54" xr:uid="{00000000-0005-0000-0000-0000AA000000}"/>
    <cellStyle name="标题 4 2 3" xfId="276" xr:uid="{00000000-0005-0000-0000-0000AB000000}"/>
    <cellStyle name="标题 4 3" xfId="278" xr:uid="{00000000-0005-0000-0000-0000AC000000}"/>
    <cellStyle name="标题 4 3 2" xfId="280" xr:uid="{00000000-0005-0000-0000-0000AD000000}"/>
    <cellStyle name="标题 4 4" xfId="171" xr:uid="{00000000-0005-0000-0000-0000AE000000}"/>
    <cellStyle name="标题 4 5" xfId="175" xr:uid="{00000000-0005-0000-0000-0000AF000000}"/>
    <cellStyle name="标题 5" xfId="282" xr:uid="{00000000-0005-0000-0000-0000B0000000}"/>
    <cellStyle name="标题 5 2" xfId="284" xr:uid="{00000000-0005-0000-0000-0000B1000000}"/>
    <cellStyle name="标题 5 3" xfId="287" xr:uid="{00000000-0005-0000-0000-0000B2000000}"/>
    <cellStyle name="标题 6" xfId="288" xr:uid="{00000000-0005-0000-0000-0000B3000000}"/>
    <cellStyle name="标题 6 2" xfId="290" xr:uid="{00000000-0005-0000-0000-0000B4000000}"/>
    <cellStyle name="标题 7" xfId="292" xr:uid="{00000000-0005-0000-0000-0000B5000000}"/>
    <cellStyle name="标题 8" xfId="293" xr:uid="{00000000-0005-0000-0000-0000B6000000}"/>
    <cellStyle name="差 2" xfId="295" xr:uid="{00000000-0005-0000-0000-0000B7000000}"/>
    <cellStyle name="差 2 2" xfId="296" xr:uid="{00000000-0005-0000-0000-0000B8000000}"/>
    <cellStyle name="差 2 3" xfId="63" xr:uid="{00000000-0005-0000-0000-0000B9000000}"/>
    <cellStyle name="差 3" xfId="297" xr:uid="{00000000-0005-0000-0000-0000BA000000}"/>
    <cellStyle name="差 3 2" xfId="298" xr:uid="{00000000-0005-0000-0000-0000BB000000}"/>
    <cellStyle name="差 4" xfId="245" xr:uid="{00000000-0005-0000-0000-0000BC000000}"/>
    <cellStyle name="差 5" xfId="121" xr:uid="{00000000-0005-0000-0000-0000BD000000}"/>
    <cellStyle name="常规" xfId="0" builtinId="0"/>
    <cellStyle name="常规 10" xfId="1" xr:uid="{00000000-0005-0000-0000-0000BF000000}"/>
    <cellStyle name="常规 10 2" xfId="446" xr:uid="{00000000-0005-0000-0000-0000C0000000}"/>
    <cellStyle name="常规 10 3" xfId="453" xr:uid="{00000000-0005-0000-0000-0000C1000000}"/>
    <cellStyle name="常规 11" xfId="261" xr:uid="{00000000-0005-0000-0000-0000C2000000}"/>
    <cellStyle name="常规 11 2" xfId="299" xr:uid="{00000000-0005-0000-0000-0000C3000000}"/>
    <cellStyle name="常规 11 2 2" xfId="450" xr:uid="{00000000-0005-0000-0000-0000C4000000}"/>
    <cellStyle name="常规 11 3" xfId="301" xr:uid="{00000000-0005-0000-0000-0000C5000000}"/>
    <cellStyle name="常规 11 4" xfId="463" xr:uid="{00000000-0005-0000-0000-0000C6000000}"/>
    <cellStyle name="常规 12" xfId="302" xr:uid="{00000000-0005-0000-0000-0000C7000000}"/>
    <cellStyle name="常规 12 2" xfId="303" xr:uid="{00000000-0005-0000-0000-0000C8000000}"/>
    <cellStyle name="常规 12 2 3 6" xfId="473" xr:uid="{00000000-0005-0000-0000-0000C9000000}"/>
    <cellStyle name="常规 12 3" xfId="304" xr:uid="{00000000-0005-0000-0000-0000CA000000}"/>
    <cellStyle name="常规 13" xfId="469" xr:uid="{00000000-0005-0000-0000-0000CB000000}"/>
    <cellStyle name="常规 14" xfId="306" xr:uid="{00000000-0005-0000-0000-0000CC000000}"/>
    <cellStyle name="常规 14 2" xfId="307" xr:uid="{00000000-0005-0000-0000-0000CD000000}"/>
    <cellStyle name="常规 14 3" xfId="308" xr:uid="{00000000-0005-0000-0000-0000CE000000}"/>
    <cellStyle name="常规 14 4" xfId="442" xr:uid="{00000000-0005-0000-0000-0000CF000000}"/>
    <cellStyle name="常规 2" xfId="309" xr:uid="{00000000-0005-0000-0000-0000D0000000}"/>
    <cellStyle name="常规 2 2" xfId="310" xr:uid="{00000000-0005-0000-0000-0000D1000000}"/>
    <cellStyle name="常规 2 2 2" xfId="311" xr:uid="{00000000-0005-0000-0000-0000D2000000}"/>
    <cellStyle name="常规 2 2 2 2" xfId="312" xr:uid="{00000000-0005-0000-0000-0000D3000000}"/>
    <cellStyle name="常规 2 2 3" xfId="313" xr:uid="{00000000-0005-0000-0000-0000D4000000}"/>
    <cellStyle name="常规 2 2 3 2" xfId="470" xr:uid="{00000000-0005-0000-0000-0000D5000000}"/>
    <cellStyle name="常规 2 2 4" xfId="451" xr:uid="{00000000-0005-0000-0000-0000D6000000}"/>
    <cellStyle name="常规 2 3" xfId="315" xr:uid="{00000000-0005-0000-0000-0000D7000000}"/>
    <cellStyle name="常规 2 3 2" xfId="317" xr:uid="{00000000-0005-0000-0000-0000D8000000}"/>
    <cellStyle name="常规 2 3 2 2" xfId="300" xr:uid="{00000000-0005-0000-0000-0000D9000000}"/>
    <cellStyle name="常规 2 3 2 3" xfId="69" xr:uid="{00000000-0005-0000-0000-0000DA000000}"/>
    <cellStyle name="常规 2 3 3" xfId="318" xr:uid="{00000000-0005-0000-0000-0000DB000000}"/>
    <cellStyle name="常规 2 3 4" xfId="319" xr:uid="{00000000-0005-0000-0000-0000DC000000}"/>
    <cellStyle name="常规 2 4" xfId="321" xr:uid="{00000000-0005-0000-0000-0000DD000000}"/>
    <cellStyle name="常规 2 4 2" xfId="322" xr:uid="{00000000-0005-0000-0000-0000DE000000}"/>
    <cellStyle name="常规 2 5" xfId="324" xr:uid="{00000000-0005-0000-0000-0000DF000000}"/>
    <cellStyle name="常规 2 5 2" xfId="326" xr:uid="{00000000-0005-0000-0000-0000E0000000}"/>
    <cellStyle name="常规 2 6" xfId="328" xr:uid="{00000000-0005-0000-0000-0000E1000000}"/>
    <cellStyle name="常规 2 6 2" xfId="330" xr:uid="{00000000-0005-0000-0000-0000E2000000}"/>
    <cellStyle name="常规 2 6 2 2" xfId="331" xr:uid="{00000000-0005-0000-0000-0000E3000000}"/>
    <cellStyle name="常规 2 6 3" xfId="476" xr:uid="{00000000-0005-0000-0000-0000E4000000}"/>
    <cellStyle name="常规 2 7" xfId="472" xr:uid="{00000000-0005-0000-0000-0000E5000000}"/>
    <cellStyle name="常规 2 8" xfId="464" xr:uid="{00000000-0005-0000-0000-0000E6000000}"/>
    <cellStyle name="常规 25" xfId="164" xr:uid="{00000000-0005-0000-0000-0000E7000000}"/>
    <cellStyle name="常规 25 2" xfId="440" xr:uid="{00000000-0005-0000-0000-0000E8000000}"/>
    <cellStyle name="常规 27" xfId="332" xr:uid="{00000000-0005-0000-0000-0000E9000000}"/>
    <cellStyle name="常规 3" xfId="97" xr:uid="{00000000-0005-0000-0000-0000EA000000}"/>
    <cellStyle name="常规 3 2" xfId="100" xr:uid="{00000000-0005-0000-0000-0000EB000000}"/>
    <cellStyle name="常规 3 2 2" xfId="334" xr:uid="{00000000-0005-0000-0000-0000EC000000}"/>
    <cellStyle name="常规 3 3" xfId="103" xr:uid="{00000000-0005-0000-0000-0000ED000000}"/>
    <cellStyle name="常规 3 3 2" xfId="335" xr:uid="{00000000-0005-0000-0000-0000EE000000}"/>
    <cellStyle name="常规 3 3 3" xfId="336" xr:uid="{00000000-0005-0000-0000-0000EF000000}"/>
    <cellStyle name="常规 3 4" xfId="337" xr:uid="{00000000-0005-0000-0000-0000F0000000}"/>
    <cellStyle name="常规 3 4 2" xfId="338" xr:uid="{00000000-0005-0000-0000-0000F1000000}"/>
    <cellStyle name="常规 3 4 3" xfId="10" xr:uid="{00000000-0005-0000-0000-0000F2000000}"/>
    <cellStyle name="常规 3 5" xfId="340" xr:uid="{00000000-0005-0000-0000-0000F3000000}"/>
    <cellStyle name="常规 3 5 2" xfId="342" xr:uid="{00000000-0005-0000-0000-0000F4000000}"/>
    <cellStyle name="常规 3 5 3" xfId="236" xr:uid="{00000000-0005-0000-0000-0000F5000000}"/>
    <cellStyle name="常规 3 6" xfId="462" xr:uid="{00000000-0005-0000-0000-0000F6000000}"/>
    <cellStyle name="常规 4" xfId="106" xr:uid="{00000000-0005-0000-0000-0000F7000000}"/>
    <cellStyle name="常规 4 2" xfId="108" xr:uid="{00000000-0005-0000-0000-0000F8000000}"/>
    <cellStyle name="常规 4 2 2" xfId="344" xr:uid="{00000000-0005-0000-0000-0000F9000000}"/>
    <cellStyle name="常规 4 2 3" xfId="455" xr:uid="{00000000-0005-0000-0000-0000FA000000}"/>
    <cellStyle name="常规 4 3" xfId="346" xr:uid="{00000000-0005-0000-0000-0000FB000000}"/>
    <cellStyle name="常规 4 4" xfId="343" xr:uid="{00000000-0005-0000-0000-0000FC000000}"/>
    <cellStyle name="常规 4 5" xfId="471" xr:uid="{00000000-0005-0000-0000-0000FD000000}"/>
    <cellStyle name="常规 4 6" xfId="460" xr:uid="{00000000-0005-0000-0000-0000FE000000}"/>
    <cellStyle name="常规 41" xfId="443" xr:uid="{00000000-0005-0000-0000-0000FF000000}"/>
    <cellStyle name="常规 5" xfId="110" xr:uid="{00000000-0005-0000-0000-000000010000}"/>
    <cellStyle name="常规 5 2" xfId="20" xr:uid="{00000000-0005-0000-0000-000001010000}"/>
    <cellStyle name="常规 5 3" xfId="459" xr:uid="{00000000-0005-0000-0000-000002010000}"/>
    <cellStyle name="常规 6" xfId="14" xr:uid="{00000000-0005-0000-0000-000003010000}"/>
    <cellStyle name="常规 6 2" xfId="212" xr:uid="{00000000-0005-0000-0000-000004010000}"/>
    <cellStyle name="常规 6 3" xfId="457" xr:uid="{00000000-0005-0000-0000-000005010000}"/>
    <cellStyle name="常规 7" xfId="214" xr:uid="{00000000-0005-0000-0000-000006010000}"/>
    <cellStyle name="常规 7 2" xfId="347" xr:uid="{00000000-0005-0000-0000-000007010000}"/>
    <cellStyle name="常规 7 3" xfId="12" xr:uid="{00000000-0005-0000-0000-000008010000}"/>
    <cellStyle name="常规 7 4" xfId="444" xr:uid="{00000000-0005-0000-0000-000009010000}"/>
    <cellStyle name="常规 7 5" xfId="475" xr:uid="{00000000-0005-0000-0000-00000A010000}"/>
    <cellStyle name="常规 8" xfId="217" xr:uid="{00000000-0005-0000-0000-00000B010000}"/>
    <cellStyle name="常规 8 2" xfId="35" xr:uid="{00000000-0005-0000-0000-00000C010000}"/>
    <cellStyle name="常规 8 3" xfId="28" xr:uid="{00000000-0005-0000-0000-00000D010000}"/>
    <cellStyle name="常规 8 4" xfId="349" xr:uid="{00000000-0005-0000-0000-00000E010000}"/>
    <cellStyle name="常规 8 5" xfId="441" xr:uid="{00000000-0005-0000-0000-00000F010000}"/>
    <cellStyle name="常规 9" xfId="350" xr:uid="{00000000-0005-0000-0000-000010010000}"/>
    <cellStyle name="常规 9 2" xfId="448" xr:uid="{00000000-0005-0000-0000-000011010000}"/>
    <cellStyle name="常规 9 3" xfId="466" xr:uid="{00000000-0005-0000-0000-000012010000}"/>
    <cellStyle name="常规_创联至信12年工资表sn803808 2" xfId="465" xr:uid="{00000000-0005-0000-0000-000013010000}"/>
    <cellStyle name="常规_东方思雨  易才服务文件" xfId="474" xr:uid="{00000000-0005-0000-0000-000014010000}"/>
    <cellStyle name="常规_付款通知书智联（神数系统）" xfId="353" xr:uid="{00000000-0005-0000-0000-000015010000}"/>
    <cellStyle name="好 2" xfId="56" xr:uid="{00000000-0005-0000-0000-000016010000}"/>
    <cellStyle name="好 2 2" xfId="354" xr:uid="{00000000-0005-0000-0000-000017010000}"/>
    <cellStyle name="好 2 3" xfId="181" xr:uid="{00000000-0005-0000-0000-000018010000}"/>
    <cellStyle name="好 3" xfId="355" xr:uid="{00000000-0005-0000-0000-000019010000}"/>
    <cellStyle name="好 3 2" xfId="258" xr:uid="{00000000-0005-0000-0000-00001A010000}"/>
    <cellStyle name="好 4" xfId="356" xr:uid="{00000000-0005-0000-0000-00001B010000}"/>
    <cellStyle name="好 5" xfId="266" xr:uid="{00000000-0005-0000-0000-00001C010000}"/>
    <cellStyle name="汇总 2" xfId="357" xr:uid="{00000000-0005-0000-0000-00001D010000}"/>
    <cellStyle name="汇总 2 2" xfId="277" xr:uid="{00000000-0005-0000-0000-00001E010000}"/>
    <cellStyle name="汇总 2 2 2" xfId="279" xr:uid="{00000000-0005-0000-0000-00001F010000}"/>
    <cellStyle name="汇总 2 3" xfId="170" xr:uid="{00000000-0005-0000-0000-000020010000}"/>
    <cellStyle name="汇总 2 3 2" xfId="359" xr:uid="{00000000-0005-0000-0000-000021010000}"/>
    <cellStyle name="汇总 2 4" xfId="174" xr:uid="{00000000-0005-0000-0000-000022010000}"/>
    <cellStyle name="汇总 3" xfId="252" xr:uid="{00000000-0005-0000-0000-000023010000}"/>
    <cellStyle name="汇总 3 2" xfId="286" xr:uid="{00000000-0005-0000-0000-000024010000}"/>
    <cellStyle name="汇总 3 2 2" xfId="46" xr:uid="{00000000-0005-0000-0000-000025010000}"/>
    <cellStyle name="汇总 3 3" xfId="40" xr:uid="{00000000-0005-0000-0000-000026010000}"/>
    <cellStyle name="汇总 4" xfId="360" xr:uid="{00000000-0005-0000-0000-000027010000}"/>
    <cellStyle name="汇总 4 2" xfId="5" xr:uid="{00000000-0005-0000-0000-000028010000}"/>
    <cellStyle name="汇总 5" xfId="361" xr:uid="{00000000-0005-0000-0000-000029010000}"/>
    <cellStyle name="汇总 5 2" xfId="363" xr:uid="{00000000-0005-0000-0000-00002A010000}"/>
    <cellStyle name="计算 2" xfId="11" xr:uid="{00000000-0005-0000-0000-00002B010000}"/>
    <cellStyle name="计算 2 2" xfId="155" xr:uid="{00000000-0005-0000-0000-00002C010000}"/>
    <cellStyle name="计算 2 2 2" xfId="157" xr:uid="{00000000-0005-0000-0000-00002D010000}"/>
    <cellStyle name="计算 2 3" xfId="160" xr:uid="{00000000-0005-0000-0000-00002E010000}"/>
    <cellStyle name="计算 2 3 2" xfId="162" xr:uid="{00000000-0005-0000-0000-00002F010000}"/>
    <cellStyle name="计算 2 4" xfId="165" xr:uid="{00000000-0005-0000-0000-000030010000}"/>
    <cellStyle name="计算 3" xfId="47" xr:uid="{00000000-0005-0000-0000-000031010000}"/>
    <cellStyle name="计算 3 2" xfId="26" xr:uid="{00000000-0005-0000-0000-000032010000}"/>
    <cellStyle name="计算 3 2 2" xfId="169" xr:uid="{00000000-0005-0000-0000-000033010000}"/>
    <cellStyle name="计算 3 3" xfId="178" xr:uid="{00000000-0005-0000-0000-000034010000}"/>
    <cellStyle name="计算 4" xfId="48" xr:uid="{00000000-0005-0000-0000-000035010000}"/>
    <cellStyle name="计算 4 2" xfId="180" xr:uid="{00000000-0005-0000-0000-000036010000}"/>
    <cellStyle name="计算 5" xfId="52" xr:uid="{00000000-0005-0000-0000-000037010000}"/>
    <cellStyle name="计算 5 2" xfId="191" xr:uid="{00000000-0005-0000-0000-000038010000}"/>
    <cellStyle name="检查单元格 2" xfId="168" xr:uid="{00000000-0005-0000-0000-000039010000}"/>
    <cellStyle name="检查单元格 2 2" xfId="358" xr:uid="{00000000-0005-0000-0000-00003A010000}"/>
    <cellStyle name="检查单元格 2 3" xfId="364" xr:uid="{00000000-0005-0000-0000-00003B010000}"/>
    <cellStyle name="检查单元格 3" xfId="173" xr:uid="{00000000-0005-0000-0000-00003C010000}"/>
    <cellStyle name="检查单元格 3 2" xfId="36" xr:uid="{00000000-0005-0000-0000-00003D010000}"/>
    <cellStyle name="检查单元格 4" xfId="365" xr:uid="{00000000-0005-0000-0000-00003E010000}"/>
    <cellStyle name="检查单元格 5" xfId="366" xr:uid="{00000000-0005-0000-0000-00003F010000}"/>
    <cellStyle name="解释性文本 2" xfId="367" xr:uid="{00000000-0005-0000-0000-000040010000}"/>
    <cellStyle name="解释性文本 2 2" xfId="17" xr:uid="{00000000-0005-0000-0000-000041010000}"/>
    <cellStyle name="解释性文本 2 3" xfId="281" xr:uid="{00000000-0005-0000-0000-000042010000}"/>
    <cellStyle name="解释性文本 3" xfId="198" xr:uid="{00000000-0005-0000-0000-000043010000}"/>
    <cellStyle name="解释性文本 3 2" xfId="368" xr:uid="{00000000-0005-0000-0000-000044010000}"/>
    <cellStyle name="解释性文本 4" xfId="369" xr:uid="{00000000-0005-0000-0000-000045010000}"/>
    <cellStyle name="解释性文本 5" xfId="294" xr:uid="{00000000-0005-0000-0000-000046010000}"/>
    <cellStyle name="警告文本 2" xfId="352" xr:uid="{00000000-0005-0000-0000-000047010000}"/>
    <cellStyle name="警告文本 2 2" xfId="208" xr:uid="{00000000-0005-0000-0000-000048010000}"/>
    <cellStyle name="警告文本 2 3" xfId="243" xr:uid="{00000000-0005-0000-0000-000049010000}"/>
    <cellStyle name="警告文本 3" xfId="371" xr:uid="{00000000-0005-0000-0000-00004A010000}"/>
    <cellStyle name="警告文本 3 2" xfId="216" xr:uid="{00000000-0005-0000-0000-00004B010000}"/>
    <cellStyle name="警告文本 4" xfId="372" xr:uid="{00000000-0005-0000-0000-00004C010000}"/>
    <cellStyle name="警告文本 5" xfId="373" xr:uid="{00000000-0005-0000-0000-00004D010000}"/>
    <cellStyle name="链接单元格 2" xfId="375" xr:uid="{00000000-0005-0000-0000-00004E010000}"/>
    <cellStyle name="链接单元格 2 2" xfId="377" xr:uid="{00000000-0005-0000-0000-00004F010000}"/>
    <cellStyle name="链接单元格 2 3" xfId="378" xr:uid="{00000000-0005-0000-0000-000050010000}"/>
    <cellStyle name="链接单元格 3" xfId="39" xr:uid="{00000000-0005-0000-0000-000051010000}"/>
    <cellStyle name="链接单元格 3 2" xfId="2" xr:uid="{00000000-0005-0000-0000-000052010000}"/>
    <cellStyle name="链接单元格 4" xfId="44" xr:uid="{00000000-0005-0000-0000-000053010000}"/>
    <cellStyle name="链接单元格 5" xfId="8" xr:uid="{00000000-0005-0000-0000-000054010000}"/>
    <cellStyle name="千位分隔 2" xfId="379" xr:uid="{00000000-0005-0000-0000-000055010000}"/>
    <cellStyle name="千位分隔 2 2" xfId="380" xr:uid="{00000000-0005-0000-0000-000056010000}"/>
    <cellStyle name="千位分隔 2 2 2" xfId="461" xr:uid="{00000000-0005-0000-0000-000057010000}"/>
    <cellStyle name="千位分隔 2 3" xfId="445" xr:uid="{00000000-0005-0000-0000-000058010000}"/>
    <cellStyle name="千位分隔 3" xfId="274" xr:uid="{00000000-0005-0000-0000-000059010000}"/>
    <cellStyle name="千位分隔 3 2" xfId="454" xr:uid="{00000000-0005-0000-0000-00005A010000}"/>
    <cellStyle name="千位分隔 4" xfId="456" xr:uid="{00000000-0005-0000-0000-00005B010000}"/>
    <cellStyle name="千位分隔 5" xfId="468" xr:uid="{00000000-0005-0000-0000-00005C010000}"/>
    <cellStyle name="强调文字颜色 1 2" xfId="381" xr:uid="{00000000-0005-0000-0000-00005D010000}"/>
    <cellStyle name="强调文字颜色 1 2 2" xfId="382" xr:uid="{00000000-0005-0000-0000-00005E010000}"/>
    <cellStyle name="强调文字颜色 1 2 3" xfId="19" xr:uid="{00000000-0005-0000-0000-00005F010000}"/>
    <cellStyle name="强调文字颜色 1 3" xfId="383" xr:uid="{00000000-0005-0000-0000-000060010000}"/>
    <cellStyle name="强调文字颜色 1 3 2" xfId="384" xr:uid="{00000000-0005-0000-0000-000061010000}"/>
    <cellStyle name="强调文字颜色 1 4" xfId="283" xr:uid="{00000000-0005-0000-0000-000062010000}"/>
    <cellStyle name="强调文字颜色 1 5" xfId="285" xr:uid="{00000000-0005-0000-0000-000063010000}"/>
    <cellStyle name="强调文字颜色 2 2" xfId="385" xr:uid="{00000000-0005-0000-0000-000064010000}"/>
    <cellStyle name="强调文字颜色 2 2 2" xfId="386" xr:uid="{00000000-0005-0000-0000-000065010000}"/>
    <cellStyle name="强调文字颜色 2 2 3" xfId="219" xr:uid="{00000000-0005-0000-0000-000066010000}"/>
    <cellStyle name="强调文字颜色 2 3" xfId="387" xr:uid="{00000000-0005-0000-0000-000067010000}"/>
    <cellStyle name="强调文字颜色 2 3 2" xfId="9" xr:uid="{00000000-0005-0000-0000-000068010000}"/>
    <cellStyle name="强调文字颜色 2 4" xfId="289" xr:uid="{00000000-0005-0000-0000-000069010000}"/>
    <cellStyle name="强调文字颜色 2 5" xfId="4" xr:uid="{00000000-0005-0000-0000-00006A010000}"/>
    <cellStyle name="强调文字颜色 3 2" xfId="389" xr:uid="{00000000-0005-0000-0000-00006B010000}"/>
    <cellStyle name="强调文字颜色 3 2 2" xfId="196" xr:uid="{00000000-0005-0000-0000-00006C010000}"/>
    <cellStyle name="强调文字颜色 3 2 3" xfId="200" xr:uid="{00000000-0005-0000-0000-00006D010000}"/>
    <cellStyle name="强调文字颜色 3 3" xfId="390" xr:uid="{00000000-0005-0000-0000-00006E010000}"/>
    <cellStyle name="强调文字颜色 3 3 2" xfId="305" xr:uid="{00000000-0005-0000-0000-00006F010000}"/>
    <cellStyle name="强调文字颜色 3 4" xfId="391" xr:uid="{00000000-0005-0000-0000-000070010000}"/>
    <cellStyle name="强调文字颜色 3 5" xfId="362" xr:uid="{00000000-0005-0000-0000-000071010000}"/>
    <cellStyle name="强调文字颜色 4 2" xfId="323" xr:uid="{00000000-0005-0000-0000-000072010000}"/>
    <cellStyle name="强调文字颜色 4 2 2" xfId="325" xr:uid="{00000000-0005-0000-0000-000073010000}"/>
    <cellStyle name="强调文字颜色 4 2 3" xfId="228" xr:uid="{00000000-0005-0000-0000-000074010000}"/>
    <cellStyle name="强调文字颜色 4 3" xfId="327" xr:uid="{00000000-0005-0000-0000-000075010000}"/>
    <cellStyle name="强调文字颜色 4 3 2" xfId="329" xr:uid="{00000000-0005-0000-0000-000076010000}"/>
    <cellStyle name="强调文字颜色 4 4" xfId="392" xr:uid="{00000000-0005-0000-0000-000077010000}"/>
    <cellStyle name="强调文字颜色 4 5" xfId="394" xr:uid="{00000000-0005-0000-0000-000078010000}"/>
    <cellStyle name="强调文字颜色 5 2" xfId="339" xr:uid="{00000000-0005-0000-0000-000079010000}"/>
    <cellStyle name="强调文字颜色 5 2 2" xfId="341" xr:uid="{00000000-0005-0000-0000-00007A010000}"/>
    <cellStyle name="强调文字颜色 5 2 3" xfId="235" xr:uid="{00000000-0005-0000-0000-00007B010000}"/>
    <cellStyle name="强调文字颜色 5 3" xfId="395" xr:uid="{00000000-0005-0000-0000-00007C010000}"/>
    <cellStyle name="强调文字颜色 5 3 2" xfId="396" xr:uid="{00000000-0005-0000-0000-00007D010000}"/>
    <cellStyle name="强调文字颜色 5 4" xfId="397" xr:uid="{00000000-0005-0000-0000-00007E010000}"/>
    <cellStyle name="强调文字颜色 5 5" xfId="67" xr:uid="{00000000-0005-0000-0000-00007F010000}"/>
    <cellStyle name="强调文字颜色 6 2" xfId="398" xr:uid="{00000000-0005-0000-0000-000080010000}"/>
    <cellStyle name="强调文字颜色 6 2 2" xfId="399" xr:uid="{00000000-0005-0000-0000-000081010000}"/>
    <cellStyle name="强调文字颜色 6 2 3" xfId="400" xr:uid="{00000000-0005-0000-0000-000082010000}"/>
    <cellStyle name="强调文字颜色 6 3" xfId="401" xr:uid="{00000000-0005-0000-0000-000083010000}"/>
    <cellStyle name="强调文字颜色 6 3 2" xfId="348" xr:uid="{00000000-0005-0000-0000-000084010000}"/>
    <cellStyle name="强调文字颜色 6 4" xfId="402" xr:uid="{00000000-0005-0000-0000-000085010000}"/>
    <cellStyle name="强调文字颜色 6 5" xfId="403" xr:uid="{00000000-0005-0000-0000-000086010000}"/>
    <cellStyle name="适中 2" xfId="51" xr:uid="{00000000-0005-0000-0000-000087010000}"/>
    <cellStyle name="适中 2 2" xfId="190" xr:uid="{00000000-0005-0000-0000-000088010000}"/>
    <cellStyle name="适中 2 3" xfId="195" xr:uid="{00000000-0005-0000-0000-000089010000}"/>
    <cellStyle name="适中 3" xfId="404" xr:uid="{00000000-0005-0000-0000-00008A010000}"/>
    <cellStyle name="适中 3 2" xfId="405" xr:uid="{00000000-0005-0000-0000-00008B010000}"/>
    <cellStyle name="适中 4" xfId="333" xr:uid="{00000000-0005-0000-0000-00008C010000}"/>
    <cellStyle name="适中 5" xfId="406" xr:uid="{00000000-0005-0000-0000-00008D010000}"/>
    <cellStyle name="输出 2" xfId="43" xr:uid="{00000000-0005-0000-0000-00008E010000}"/>
    <cellStyle name="输出 2 2" xfId="71" xr:uid="{00000000-0005-0000-0000-00008F010000}"/>
    <cellStyle name="输出 2 2 2" xfId="73" xr:uid="{00000000-0005-0000-0000-000090010000}"/>
    <cellStyle name="输出 2 2 2 2" xfId="407" xr:uid="{00000000-0005-0000-0000-000091010000}"/>
    <cellStyle name="输出 2 2 3" xfId="75" xr:uid="{00000000-0005-0000-0000-000092010000}"/>
    <cellStyle name="输出 2 3" xfId="77" xr:uid="{00000000-0005-0000-0000-000093010000}"/>
    <cellStyle name="输出 2 3 2" xfId="79" xr:uid="{00000000-0005-0000-0000-000094010000}"/>
    <cellStyle name="输出 2 3 2 2" xfId="408" xr:uid="{00000000-0005-0000-0000-000095010000}"/>
    <cellStyle name="输出 2 3 3" xfId="409" xr:uid="{00000000-0005-0000-0000-000096010000}"/>
    <cellStyle name="输出 2 4" xfId="81" xr:uid="{00000000-0005-0000-0000-000097010000}"/>
    <cellStyle name="输出 2 4 2" xfId="25" xr:uid="{00000000-0005-0000-0000-000098010000}"/>
    <cellStyle name="输出 2 5" xfId="83" xr:uid="{00000000-0005-0000-0000-000099010000}"/>
    <cellStyle name="输出 3" xfId="7" xr:uid="{00000000-0005-0000-0000-00009A010000}"/>
    <cellStyle name="输出 3 2" xfId="85" xr:uid="{00000000-0005-0000-0000-00009B010000}"/>
    <cellStyle name="输出 3 2 2" xfId="87" xr:uid="{00000000-0005-0000-0000-00009C010000}"/>
    <cellStyle name="输出 3 2 2 2" xfId="410" xr:uid="{00000000-0005-0000-0000-00009D010000}"/>
    <cellStyle name="输出 3 2 3" xfId="89" xr:uid="{00000000-0005-0000-0000-00009E010000}"/>
    <cellStyle name="输出 3 3" xfId="32" xr:uid="{00000000-0005-0000-0000-00009F010000}"/>
    <cellStyle name="输出 3 3 2" xfId="50" xr:uid="{00000000-0005-0000-0000-0000A0010000}"/>
    <cellStyle name="输出 3 4" xfId="91" xr:uid="{00000000-0005-0000-0000-0000A1010000}"/>
    <cellStyle name="输出 4" xfId="45" xr:uid="{00000000-0005-0000-0000-0000A2010000}"/>
    <cellStyle name="输出 4 2" xfId="96" xr:uid="{00000000-0005-0000-0000-0000A3010000}"/>
    <cellStyle name="输出 4 2 2" xfId="99" xr:uid="{00000000-0005-0000-0000-0000A4010000}"/>
    <cellStyle name="输出 4 3" xfId="105" xr:uid="{00000000-0005-0000-0000-0000A5010000}"/>
    <cellStyle name="输出 5" xfId="34" xr:uid="{00000000-0005-0000-0000-0000A6010000}"/>
    <cellStyle name="输出 5 2" xfId="113" xr:uid="{00000000-0005-0000-0000-0000A7010000}"/>
    <cellStyle name="输出 5 2 2" xfId="115" xr:uid="{00000000-0005-0000-0000-0000A8010000}"/>
    <cellStyle name="输出 5 3" xfId="119" xr:uid="{00000000-0005-0000-0000-0000A9010000}"/>
    <cellStyle name="输入 2" xfId="393" xr:uid="{00000000-0005-0000-0000-0000AA010000}"/>
    <cellStyle name="输入 2 2" xfId="412" xr:uid="{00000000-0005-0000-0000-0000AB010000}"/>
    <cellStyle name="输入 2 2 2" xfId="177" xr:uid="{00000000-0005-0000-0000-0000AC010000}"/>
    <cellStyle name="输入 2 3" xfId="414" xr:uid="{00000000-0005-0000-0000-0000AD010000}"/>
    <cellStyle name="输入 2 3 2" xfId="185" xr:uid="{00000000-0005-0000-0000-0000AE010000}"/>
    <cellStyle name="输入 2 4" xfId="388" xr:uid="{00000000-0005-0000-0000-0000AF010000}"/>
    <cellStyle name="输入 3" xfId="415" xr:uid="{00000000-0005-0000-0000-0000B0010000}"/>
    <cellStyle name="输入 3 2" xfId="314" xr:uid="{00000000-0005-0000-0000-0000B1010000}"/>
    <cellStyle name="输入 3 2 2" xfId="316" xr:uid="{00000000-0005-0000-0000-0000B2010000}"/>
    <cellStyle name="输入 3 3" xfId="320" xr:uid="{00000000-0005-0000-0000-0000B3010000}"/>
    <cellStyle name="输入 4" xfId="416" xr:uid="{00000000-0005-0000-0000-0000B4010000}"/>
    <cellStyle name="输入 4 2" xfId="102" xr:uid="{00000000-0005-0000-0000-0000B5010000}"/>
    <cellStyle name="输入 5" xfId="417" xr:uid="{00000000-0005-0000-0000-0000B6010000}"/>
    <cellStyle name="输入 5 2" xfId="345" xr:uid="{00000000-0005-0000-0000-0000B7010000}"/>
    <cellStyle name="㼿㼿㼿㼿? 2" xfId="439" xr:uid="{00000000-0005-0000-0000-0000B8010000}"/>
    <cellStyle name="㼿㼿㼿㼿㼿" xfId="437" xr:uid="{00000000-0005-0000-0000-0000B9010000}"/>
    <cellStyle name="㼿㼿㼿㼿㼿㼿㼿" xfId="438" xr:uid="{00000000-0005-0000-0000-0000BA010000}"/>
    <cellStyle name="样式 1" xfId="270" xr:uid="{00000000-0005-0000-0000-0000BB010000}"/>
    <cellStyle name="样式 1 2" xfId="418" xr:uid="{00000000-0005-0000-0000-0000BC010000}"/>
    <cellStyle name="样式 2" xfId="419" xr:uid="{00000000-0005-0000-0000-0000BD010000}"/>
    <cellStyle name="样式 2 2" xfId="420" xr:uid="{00000000-0005-0000-0000-0000BE010000}"/>
    <cellStyle name="样式 2 3" xfId="421" xr:uid="{00000000-0005-0000-0000-0000BF010000}"/>
    <cellStyle name="样式 2 4" xfId="411" xr:uid="{00000000-0005-0000-0000-0000C0010000}"/>
    <cellStyle name="样式 2 5" xfId="413" xr:uid="{00000000-0005-0000-0000-0000C1010000}"/>
    <cellStyle name="注释 2" xfId="211" xr:uid="{00000000-0005-0000-0000-0000C2010000}"/>
    <cellStyle name="注释 2 2" xfId="422" xr:uid="{00000000-0005-0000-0000-0000C3010000}"/>
    <cellStyle name="注释 2 2 2" xfId="423" xr:uid="{00000000-0005-0000-0000-0000C4010000}"/>
    <cellStyle name="注释 2 2 2 2" xfId="424" xr:uid="{00000000-0005-0000-0000-0000C5010000}"/>
    <cellStyle name="注释 2 2 3" xfId="425" xr:uid="{00000000-0005-0000-0000-0000C6010000}"/>
    <cellStyle name="注释 2 3" xfId="29" xr:uid="{00000000-0005-0000-0000-0000C7010000}"/>
    <cellStyle name="注释 2 3 2" xfId="374" xr:uid="{00000000-0005-0000-0000-0000C8010000}"/>
    <cellStyle name="注释 2 3 2 2" xfId="376" xr:uid="{00000000-0005-0000-0000-0000C9010000}"/>
    <cellStyle name="注释 2 3 3" xfId="38" xr:uid="{00000000-0005-0000-0000-0000CA010000}"/>
    <cellStyle name="注释 2 4" xfId="426" xr:uid="{00000000-0005-0000-0000-0000CB010000}"/>
    <cellStyle name="注释 2 4 2" xfId="291" xr:uid="{00000000-0005-0000-0000-0000CC010000}"/>
    <cellStyle name="注释 2 5" xfId="427" xr:uid="{00000000-0005-0000-0000-0000CD010000}"/>
    <cellStyle name="注释 3" xfId="428" xr:uid="{00000000-0005-0000-0000-0000CE010000}"/>
    <cellStyle name="注释 3 2" xfId="429" xr:uid="{00000000-0005-0000-0000-0000CF010000}"/>
    <cellStyle name="注释 3 2 2" xfId="24" xr:uid="{00000000-0005-0000-0000-0000D0010000}"/>
    <cellStyle name="注释 3 2 2 2" xfId="136" xr:uid="{00000000-0005-0000-0000-0000D1010000}"/>
    <cellStyle name="注释 3 2 3" xfId="49" xr:uid="{00000000-0005-0000-0000-0000D2010000}"/>
    <cellStyle name="注释 3 3" xfId="430" xr:uid="{00000000-0005-0000-0000-0000D3010000}"/>
    <cellStyle name="注释 3 3 2" xfId="431" xr:uid="{00000000-0005-0000-0000-0000D4010000}"/>
    <cellStyle name="注释 3 4" xfId="432" xr:uid="{00000000-0005-0000-0000-0000D5010000}"/>
    <cellStyle name="注释 4" xfId="433" xr:uid="{00000000-0005-0000-0000-0000D6010000}"/>
    <cellStyle name="注释 4 2" xfId="434" xr:uid="{00000000-0005-0000-0000-0000D7010000}"/>
    <cellStyle name="注释 4 2 2" xfId="435" xr:uid="{00000000-0005-0000-0000-0000D8010000}"/>
    <cellStyle name="注释 4 3" xfId="436" xr:uid="{00000000-0005-0000-0000-0000D9010000}"/>
    <cellStyle name="注释 5" xfId="18" xr:uid="{00000000-0005-0000-0000-0000DA010000}"/>
    <cellStyle name="注释 5 2" xfId="351" xr:uid="{00000000-0005-0000-0000-0000DB010000}"/>
    <cellStyle name="注释 5 2 2" xfId="207" xr:uid="{00000000-0005-0000-0000-0000DC010000}"/>
    <cellStyle name="注释 5 3" xfId="370" xr:uid="{00000000-0005-0000-0000-0000DD010000}"/>
  </cellStyles>
  <dxfs count="16">
    <dxf>
      <fill>
        <patternFill patternType="solid">
          <bgColor rgb="FFFF9900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19;&#32852;&#33268;&#20449;/&#24037;&#36164;&#12289;&#33457;&#21517;&#20876;&#12289;&#32489;&#25928;&#12289;&#31038;&#20445;/202201/&#30005;&#20449;&#26234;&#24935;&#34701;&#31185;&#8212;&#28023;&#28096;&#20998;&#20844;&#21496;/&#21019;&#32852;&#33268;&#20449;&#28023;&#28096;&#20998;&#20844;&#21496;&#39033;&#30446;202202&#20184;&#27454;&#30003;&#35831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款通知"/>
      <sheetName val="（居民）工资表-3月"/>
      <sheetName val="社保"/>
      <sheetName val="（居民）工资表-4月"/>
      <sheetName val="（居民）工资表-5月"/>
      <sheetName val="社保1"/>
      <sheetName val="（居民）工资表-6月"/>
      <sheetName val="（居民）工资表-7月"/>
      <sheetName val="增减"/>
      <sheetName val="（居民）工资表-8月"/>
      <sheetName val="（居民）工资表-9月"/>
      <sheetName val="（居民）工资表-10月"/>
      <sheetName val="（居民）工资表-11月"/>
      <sheetName val="（居民）工资表-1月"/>
      <sheetName val="（居民）工资表-12月"/>
      <sheetName val="（居民）工资表-2月"/>
      <sheetName val="增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4">
          <cell r="E14">
            <v>77156.09</v>
          </cell>
        </row>
      </sheetData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23"/>
  <sheetViews>
    <sheetView workbookViewId="0">
      <selection activeCell="H24" sqref="H24"/>
    </sheetView>
  </sheetViews>
  <sheetFormatPr defaultRowHeight="14"/>
  <cols>
    <col min="1" max="1" width="13" customWidth="1"/>
    <col min="2" max="2" width="4.08984375" customWidth="1"/>
    <col min="3" max="3" width="19.26953125" customWidth="1"/>
    <col min="4" max="4" width="12.08984375" style="197" customWidth="1"/>
    <col min="5" max="5" width="14.08984375" customWidth="1"/>
    <col min="6" max="7" width="14" customWidth="1"/>
    <col min="8" max="8" width="15.08984375" bestFit="1" customWidth="1"/>
    <col min="9" max="9" width="19.26953125" bestFit="1" customWidth="1"/>
  </cols>
  <sheetData>
    <row r="3" spans="1:4" ht="21" customHeight="1">
      <c r="A3" s="89" t="s">
        <v>228</v>
      </c>
      <c r="B3" s="235">
        <v>2</v>
      </c>
      <c r="C3" s="90" t="s">
        <v>229</v>
      </c>
      <c r="D3" s="224" t="s">
        <v>222</v>
      </c>
    </row>
    <row r="4" spans="1:4" ht="13.5" customHeight="1">
      <c r="A4" s="237" t="s">
        <v>225</v>
      </c>
      <c r="B4" s="239" t="s">
        <v>24</v>
      </c>
      <c r="C4" s="239"/>
      <c r="D4" s="225">
        <f>SUMIF(海淀分公司工资表!$B:$B,D$3,海淀分公司工资表!$AS:$AS)</f>
        <v>193745.04</v>
      </c>
    </row>
    <row r="5" spans="1:4">
      <c r="A5" s="237"/>
      <c r="B5" s="240" t="s">
        <v>142</v>
      </c>
      <c r="C5" s="240"/>
      <c r="D5" s="225">
        <f>SUMIF(海淀分公司工资表!$B:$B,D$3,海淀分公司工资表!$AP:$AP)</f>
        <v>3981.7999999999993</v>
      </c>
    </row>
    <row r="6" spans="1:4">
      <c r="A6" s="237"/>
      <c r="B6" s="240" t="s">
        <v>145</v>
      </c>
      <c r="C6" s="240"/>
      <c r="D6" s="225">
        <f>SUMIF(海淀分公司工资表!$B:$B,D$3,海淀分公司工资表!$AU:$AU)</f>
        <v>26</v>
      </c>
    </row>
    <row r="7" spans="1:4">
      <c r="A7" s="237"/>
      <c r="B7" s="240" t="s">
        <v>223</v>
      </c>
      <c r="C7" s="240"/>
      <c r="D7" s="225">
        <f>SUMIF(海淀分公司工资表!$B:$B,D$3,海淀分公司工资表!$AT:$AT)</f>
        <v>2210</v>
      </c>
    </row>
    <row r="8" spans="1:4">
      <c r="A8" s="237"/>
      <c r="B8" s="240" t="s">
        <v>226</v>
      </c>
      <c r="C8" s="240"/>
      <c r="D8" s="225">
        <f>SUM(D4:D7)</f>
        <v>199962.84</v>
      </c>
    </row>
    <row r="9" spans="1:4">
      <c r="A9" s="237"/>
      <c r="B9" s="240" t="s">
        <v>227</v>
      </c>
      <c r="C9" s="240"/>
      <c r="D9" s="225">
        <f>ROUND(D8*6.72%,2)</f>
        <v>13437.5</v>
      </c>
    </row>
    <row r="10" spans="1:4">
      <c r="A10" s="238"/>
      <c r="B10" s="240" t="s">
        <v>143</v>
      </c>
      <c r="C10" s="240"/>
      <c r="D10" s="225">
        <f>ROUND(SUM(D8:D9),2)</f>
        <v>213400.34</v>
      </c>
    </row>
    <row r="11" spans="1:4" ht="9" customHeight="1">
      <c r="A11" s="242"/>
      <c r="B11" s="243"/>
      <c r="C11" s="243"/>
      <c r="D11" s="244"/>
    </row>
    <row r="12" spans="1:4">
      <c r="A12" s="248" t="s">
        <v>224</v>
      </c>
      <c r="B12" s="240" t="s">
        <v>231</v>
      </c>
      <c r="C12" s="240"/>
      <c r="D12" s="225">
        <f>SUMIF(社保!$A:$A,D$3,社保!$X:$X)</f>
        <v>81821.279999999984</v>
      </c>
    </row>
    <row r="13" spans="1:4">
      <c r="A13" s="237"/>
      <c r="B13" s="240" t="s">
        <v>232</v>
      </c>
      <c r="C13" s="240"/>
      <c r="D13" s="225">
        <f>SUMIF(社保!$A:$A,D$3,社保!$Y:$Y)</f>
        <v>53048</v>
      </c>
    </row>
    <row r="14" spans="1:4">
      <c r="A14" s="237"/>
      <c r="B14" s="240" t="s">
        <v>226</v>
      </c>
      <c r="C14" s="240"/>
      <c r="D14" s="225">
        <f>SUM(D12:D13)</f>
        <v>134869.27999999997</v>
      </c>
    </row>
    <row r="15" spans="1:4">
      <c r="A15" s="237"/>
      <c r="B15" s="240" t="s">
        <v>227</v>
      </c>
      <c r="C15" s="240"/>
      <c r="D15" s="225">
        <f>ROUND(D14*6.72%,2)</f>
        <v>9063.2199999999993</v>
      </c>
    </row>
    <row r="16" spans="1:4">
      <c r="A16" s="238"/>
      <c r="B16" s="240" t="s">
        <v>143</v>
      </c>
      <c r="C16" s="240"/>
      <c r="D16" s="225">
        <f>SUM(D14:D15)</f>
        <v>143932.49999999997</v>
      </c>
    </row>
    <row r="17" spans="1:4" ht="8.25" customHeight="1">
      <c r="A17" s="245"/>
      <c r="B17" s="246"/>
      <c r="C17" s="246"/>
      <c r="D17" s="247"/>
    </row>
    <row r="18" spans="1:4">
      <c r="A18" s="248" t="s">
        <v>336</v>
      </c>
      <c r="B18" s="240" t="s">
        <v>231</v>
      </c>
      <c r="C18" s="240"/>
      <c r="D18" s="225">
        <f>SUMIFS(社保!$X:$X,社保!$AA:$AA,"",社保!$A:$A,D$3)</f>
        <v>81821.279999999984</v>
      </c>
    </row>
    <row r="19" spans="1:4">
      <c r="A19" s="237"/>
      <c r="B19" s="240" t="s">
        <v>232</v>
      </c>
      <c r="C19" s="240"/>
      <c r="D19" s="225">
        <f>SUMIFS(社保!$Y:$Y,社保!$AA:$AA,"",社保!$A:$A,D$3)</f>
        <v>53048</v>
      </c>
    </row>
    <row r="20" spans="1:4">
      <c r="A20" s="237"/>
      <c r="B20" s="240" t="s">
        <v>226</v>
      </c>
      <c r="C20" s="240"/>
      <c r="D20" s="225">
        <f>SUM(D18:D19)</f>
        <v>134869.27999999997</v>
      </c>
    </row>
    <row r="21" spans="1:4">
      <c r="A21" s="237"/>
      <c r="B21" s="240" t="s">
        <v>227</v>
      </c>
      <c r="C21" s="240"/>
      <c r="D21" s="225">
        <f>ROUND(D20*6.72%,2)</f>
        <v>9063.2199999999993</v>
      </c>
    </row>
    <row r="22" spans="1:4">
      <c r="A22" s="238"/>
      <c r="B22" s="240" t="s">
        <v>143</v>
      </c>
      <c r="C22" s="240"/>
      <c r="D22" s="225">
        <f>SUM(D20:D21)</f>
        <v>143932.49999999997</v>
      </c>
    </row>
    <row r="23" spans="1:4" ht="26.25" customHeight="1">
      <c r="A23" s="241" t="s">
        <v>337</v>
      </c>
      <c r="B23" s="241"/>
      <c r="C23" s="241"/>
      <c r="D23" s="226">
        <f>D10+D16+D22</f>
        <v>501265.33999999997</v>
      </c>
    </row>
  </sheetData>
  <mergeCells count="23">
    <mergeCell ref="A23:C23"/>
    <mergeCell ref="A11:D11"/>
    <mergeCell ref="A17:D17"/>
    <mergeCell ref="A18:A22"/>
    <mergeCell ref="B18:C18"/>
    <mergeCell ref="B19:C19"/>
    <mergeCell ref="B20:C20"/>
    <mergeCell ref="B21:C21"/>
    <mergeCell ref="B22:C22"/>
    <mergeCell ref="A12:A16"/>
    <mergeCell ref="B14:C14"/>
    <mergeCell ref="B15:C15"/>
    <mergeCell ref="B16:C16"/>
    <mergeCell ref="B12:C12"/>
    <mergeCell ref="B13:C13"/>
    <mergeCell ref="A4:A10"/>
    <mergeCell ref="B4:C4"/>
    <mergeCell ref="B5:C5"/>
    <mergeCell ref="B6:C6"/>
    <mergeCell ref="B7:C7"/>
    <mergeCell ref="B8:C8"/>
    <mergeCell ref="B9:C9"/>
    <mergeCell ref="B10:C10"/>
  </mergeCells>
  <phoneticPr fontId="2" type="noConversion"/>
  <conditionalFormatting sqref="B5">
    <cfRule type="duplicateValues" dxfId="15" priority="22" stopIfTrue="1"/>
    <cfRule type="expression" dxfId="14" priority="23" stopIfTrue="1">
      <formula>AND(COUNTIF(#REF!,B5)+COUNTIF(#REF!,B5)&gt;1,NOT(ISBLANK(B5)))</formula>
    </cfRule>
    <cfRule type="expression" dxfId="13" priority="24" stopIfTrue="1">
      <formula>AND(COUNTIF(#REF!,B5)+COUNTIF(#REF!,B5)&gt;1,NOT(ISBLANK(B5)))</formula>
    </cfRule>
    <cfRule type="expression" dxfId="12" priority="25" stopIfTrue="1">
      <formula>AND(COUNTIF(#REF!,B5)+COUNTIF(#REF!,B5)&gt;1,NOT(ISBLANK(B5)))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Q15"/>
  <sheetViews>
    <sheetView topLeftCell="L1" workbookViewId="0">
      <selection activeCell="L1" sqref="A1:XFD1048576"/>
    </sheetView>
  </sheetViews>
  <sheetFormatPr defaultColWidth="9" defaultRowHeight="14"/>
  <cols>
    <col min="1" max="1" width="9" style="197"/>
    <col min="4" max="4" width="23.7265625" customWidth="1"/>
    <col min="7" max="7" width="18.36328125" style="197" customWidth="1"/>
    <col min="8" max="8" width="9" style="197"/>
    <col min="9" max="9" width="13.6328125" style="72" customWidth="1"/>
    <col min="10" max="10" width="10.26953125" style="72" bestFit="1" customWidth="1"/>
    <col min="11" max="11" width="9" style="197" customWidth="1"/>
    <col min="12" max="39" width="9" customWidth="1"/>
    <col min="40" max="40" width="25.36328125" customWidth="1"/>
    <col min="41" max="41" width="17" customWidth="1"/>
    <col min="42" max="42" width="22.90625" customWidth="1"/>
  </cols>
  <sheetData>
    <row r="1" spans="1:43" s="168" customFormat="1" ht="13">
      <c r="A1" s="314" t="s">
        <v>7</v>
      </c>
      <c r="B1" s="316" t="s">
        <v>8</v>
      </c>
      <c r="C1" s="318" t="s">
        <v>0</v>
      </c>
      <c r="D1" s="320" t="s">
        <v>263</v>
      </c>
      <c r="E1" s="312" t="s">
        <v>352</v>
      </c>
      <c r="F1" s="312" t="s">
        <v>353</v>
      </c>
      <c r="G1" s="322" t="s">
        <v>354</v>
      </c>
      <c r="H1" s="322" t="s">
        <v>306</v>
      </c>
      <c r="I1" s="320" t="s">
        <v>13</v>
      </c>
      <c r="J1" s="324" t="s">
        <v>14</v>
      </c>
      <c r="K1" s="325" t="s">
        <v>355</v>
      </c>
      <c r="L1" s="326" t="s">
        <v>28</v>
      </c>
      <c r="M1" s="326" t="s">
        <v>29</v>
      </c>
      <c r="N1" s="326" t="s">
        <v>30</v>
      </c>
      <c r="O1" s="326" t="s">
        <v>356</v>
      </c>
      <c r="P1" s="328" t="s">
        <v>31</v>
      </c>
      <c r="Q1" s="312" t="s">
        <v>357</v>
      </c>
      <c r="R1" s="312" t="s">
        <v>15</v>
      </c>
      <c r="S1" s="312" t="s">
        <v>16</v>
      </c>
      <c r="T1" s="332" t="s">
        <v>17</v>
      </c>
      <c r="U1" s="312" t="s">
        <v>18</v>
      </c>
      <c r="V1" s="334" t="s">
        <v>19</v>
      </c>
      <c r="W1" s="335"/>
      <c r="X1" s="335"/>
      <c r="Y1" s="335"/>
      <c r="Z1" s="335"/>
      <c r="AA1" s="336"/>
      <c r="AB1" s="312" t="s">
        <v>20</v>
      </c>
      <c r="AC1" s="312" t="s">
        <v>21</v>
      </c>
      <c r="AD1" s="332" t="s">
        <v>173</v>
      </c>
      <c r="AE1" s="332" t="s">
        <v>176</v>
      </c>
      <c r="AF1" s="332" t="s">
        <v>179</v>
      </c>
      <c r="AG1" s="332" t="s">
        <v>180</v>
      </c>
      <c r="AH1" s="330" t="s">
        <v>22</v>
      </c>
      <c r="AI1" s="330" t="s">
        <v>23</v>
      </c>
      <c r="AJ1" s="339" t="s">
        <v>358</v>
      </c>
      <c r="AK1" s="339" t="s">
        <v>25</v>
      </c>
      <c r="AL1" s="341" t="s">
        <v>359</v>
      </c>
      <c r="AM1" s="341" t="s">
        <v>360</v>
      </c>
      <c r="AN1" s="343" t="s">
        <v>26</v>
      </c>
      <c r="AO1" s="337" t="s">
        <v>361</v>
      </c>
      <c r="AP1" s="337" t="s">
        <v>362</v>
      </c>
      <c r="AQ1" s="320" t="s">
        <v>181</v>
      </c>
    </row>
    <row r="2" spans="1:43" s="168" customFormat="1" ht="39">
      <c r="A2" s="315"/>
      <c r="B2" s="317"/>
      <c r="C2" s="319"/>
      <c r="D2" s="321"/>
      <c r="E2" s="313"/>
      <c r="F2" s="313"/>
      <c r="G2" s="323"/>
      <c r="H2" s="323"/>
      <c r="I2" s="321"/>
      <c r="J2" s="324"/>
      <c r="K2" s="325"/>
      <c r="L2" s="327"/>
      <c r="M2" s="327"/>
      <c r="N2" s="327"/>
      <c r="O2" s="327"/>
      <c r="P2" s="329"/>
      <c r="Q2" s="313"/>
      <c r="R2" s="313"/>
      <c r="S2" s="313"/>
      <c r="T2" s="333"/>
      <c r="U2" s="313"/>
      <c r="V2" s="169" t="s">
        <v>149</v>
      </c>
      <c r="W2" s="169" t="s">
        <v>150</v>
      </c>
      <c r="X2" s="169" t="s">
        <v>151</v>
      </c>
      <c r="Y2" s="169" t="s">
        <v>152</v>
      </c>
      <c r="Z2" s="169" t="s">
        <v>153</v>
      </c>
      <c r="AA2" s="169" t="s">
        <v>32</v>
      </c>
      <c r="AB2" s="313"/>
      <c r="AC2" s="313"/>
      <c r="AD2" s="333"/>
      <c r="AE2" s="333"/>
      <c r="AF2" s="333"/>
      <c r="AG2" s="333"/>
      <c r="AH2" s="331"/>
      <c r="AI2" s="331"/>
      <c r="AJ2" s="340"/>
      <c r="AK2" s="340"/>
      <c r="AL2" s="342"/>
      <c r="AM2" s="342"/>
      <c r="AN2" s="344"/>
      <c r="AO2" s="338"/>
      <c r="AP2" s="338"/>
      <c r="AQ2" s="321"/>
    </row>
    <row r="3" spans="1:43">
      <c r="A3" s="226">
        <v>1</v>
      </c>
      <c r="B3" s="140"/>
      <c r="C3" s="157" t="s">
        <v>308</v>
      </c>
      <c r="D3" s="157" t="s">
        <v>309</v>
      </c>
      <c r="E3" s="170"/>
      <c r="F3" s="170"/>
      <c r="G3" s="188">
        <v>18610994753</v>
      </c>
      <c r="H3" s="233" t="s">
        <v>307</v>
      </c>
      <c r="I3" s="164">
        <v>44593</v>
      </c>
      <c r="J3" s="234">
        <v>45337</v>
      </c>
      <c r="K3" s="190" t="s">
        <v>341</v>
      </c>
      <c r="L3" s="170"/>
      <c r="M3" s="170"/>
      <c r="N3" s="170"/>
      <c r="O3" s="170"/>
      <c r="P3" s="170"/>
      <c r="Q3" s="170"/>
      <c r="R3" s="165">
        <v>3333.33</v>
      </c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66">
        <v>6226660203652950</v>
      </c>
      <c r="AO3" s="166" t="s">
        <v>342</v>
      </c>
      <c r="AP3" s="166" t="s">
        <v>343</v>
      </c>
      <c r="AQ3" s="170"/>
    </row>
    <row r="4" spans="1:43">
      <c r="A4" s="226">
        <v>2</v>
      </c>
      <c r="B4" s="140"/>
      <c r="C4" s="157" t="s">
        <v>310</v>
      </c>
      <c r="D4" s="157" t="s">
        <v>311</v>
      </c>
      <c r="E4" s="170"/>
      <c r="F4" s="170"/>
      <c r="G4" s="188">
        <v>19910781655</v>
      </c>
      <c r="H4" s="233" t="s">
        <v>307</v>
      </c>
      <c r="I4" s="164">
        <v>44593</v>
      </c>
      <c r="J4" s="234">
        <v>45337</v>
      </c>
      <c r="K4" s="193">
        <v>20000</v>
      </c>
      <c r="L4" s="170"/>
      <c r="M4" s="170"/>
      <c r="N4" s="170"/>
      <c r="O4" s="170"/>
      <c r="P4" s="170"/>
      <c r="Q4" s="170"/>
      <c r="R4" s="165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66">
        <v>6214830189857580</v>
      </c>
      <c r="AO4" s="166" t="s">
        <v>146</v>
      </c>
      <c r="AP4" s="166" t="s">
        <v>344</v>
      </c>
      <c r="AQ4" s="170"/>
    </row>
    <row r="5" spans="1:43">
      <c r="A5" s="226">
        <v>3</v>
      </c>
      <c r="B5" s="140"/>
      <c r="C5" s="157" t="s">
        <v>312</v>
      </c>
      <c r="D5" s="157" t="s">
        <v>313</v>
      </c>
      <c r="E5" s="170"/>
      <c r="F5" s="170"/>
      <c r="G5" s="188">
        <v>17310512505</v>
      </c>
      <c r="H5" s="233" t="s">
        <v>307</v>
      </c>
      <c r="I5" s="164">
        <v>44593</v>
      </c>
      <c r="J5" s="234">
        <v>45337</v>
      </c>
      <c r="K5" s="193">
        <v>20000</v>
      </c>
      <c r="L5" s="170"/>
      <c r="M5" s="170"/>
      <c r="N5" s="170"/>
      <c r="O5" s="170"/>
      <c r="P5" s="170"/>
      <c r="Q5" s="170"/>
      <c r="R5" s="165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66">
        <v>6214830174855970</v>
      </c>
      <c r="AO5" s="166" t="s">
        <v>146</v>
      </c>
      <c r="AP5" s="166" t="s">
        <v>345</v>
      </c>
      <c r="AQ5" s="170"/>
    </row>
    <row r="6" spans="1:43">
      <c r="A6" s="226">
        <v>4</v>
      </c>
      <c r="B6" s="140"/>
      <c r="C6" s="157" t="s">
        <v>314</v>
      </c>
      <c r="D6" s="157" t="s">
        <v>315</v>
      </c>
      <c r="E6" s="170"/>
      <c r="F6" s="170"/>
      <c r="G6" s="188">
        <v>17746571026</v>
      </c>
      <c r="H6" s="233" t="s">
        <v>307</v>
      </c>
      <c r="I6" s="164">
        <v>44593</v>
      </c>
      <c r="J6" s="234">
        <v>45337</v>
      </c>
      <c r="K6" s="193">
        <v>15833</v>
      </c>
      <c r="L6" s="170"/>
      <c r="M6" s="170"/>
      <c r="N6" s="170"/>
      <c r="O6" s="170"/>
      <c r="P6" s="170"/>
      <c r="Q6" s="170"/>
      <c r="R6" s="165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66">
        <v>6214850123623550</v>
      </c>
      <c r="AO6" s="166" t="s">
        <v>146</v>
      </c>
      <c r="AP6" s="166" t="s">
        <v>346</v>
      </c>
      <c r="AQ6" s="170"/>
    </row>
    <row r="7" spans="1:43">
      <c r="A7" s="226">
        <v>5</v>
      </c>
      <c r="B7" s="140"/>
      <c r="C7" s="157" t="s">
        <v>316</v>
      </c>
      <c r="D7" s="157" t="s">
        <v>317</v>
      </c>
      <c r="E7" s="170"/>
      <c r="F7" s="170"/>
      <c r="G7" s="188">
        <v>18010136083</v>
      </c>
      <c r="H7" s="233" t="s">
        <v>307</v>
      </c>
      <c r="I7" s="164">
        <v>44593</v>
      </c>
      <c r="J7" s="234">
        <v>45337</v>
      </c>
      <c r="K7" s="193">
        <v>20833</v>
      </c>
      <c r="L7" s="170"/>
      <c r="M7" s="170"/>
      <c r="N7" s="170"/>
      <c r="O7" s="170"/>
      <c r="P7" s="170"/>
      <c r="Q7" s="170"/>
      <c r="R7" s="165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66">
        <v>6214830164091750</v>
      </c>
      <c r="AO7" s="166" t="s">
        <v>146</v>
      </c>
      <c r="AP7" s="166" t="s">
        <v>347</v>
      </c>
      <c r="AQ7" s="170"/>
    </row>
    <row r="8" spans="1:43">
      <c r="A8" s="226">
        <v>6</v>
      </c>
      <c r="B8" s="140"/>
      <c r="C8" s="157" t="s">
        <v>318</v>
      </c>
      <c r="D8" s="157" t="s">
        <v>319</v>
      </c>
      <c r="E8" s="170"/>
      <c r="F8" s="170"/>
      <c r="G8" s="188">
        <v>19910781849</v>
      </c>
      <c r="H8" s="233" t="s">
        <v>307</v>
      </c>
      <c r="I8" s="164">
        <v>44593</v>
      </c>
      <c r="J8" s="234">
        <v>45337</v>
      </c>
      <c r="K8" s="193">
        <v>20000</v>
      </c>
      <c r="L8" s="170"/>
      <c r="M8" s="170"/>
      <c r="N8" s="170"/>
      <c r="O8" s="170"/>
      <c r="P8" s="170"/>
      <c r="Q8" s="170"/>
      <c r="R8" s="165">
        <v>2500</v>
      </c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66">
        <v>6214830137756160</v>
      </c>
      <c r="AO8" s="167" t="s">
        <v>146</v>
      </c>
      <c r="AP8" s="166" t="s">
        <v>348</v>
      </c>
      <c r="AQ8" s="170"/>
    </row>
    <row r="9" spans="1:43">
      <c r="A9" s="226">
        <v>7</v>
      </c>
      <c r="B9" s="140"/>
      <c r="C9" s="157" t="s">
        <v>320</v>
      </c>
      <c r="D9" s="157" t="s">
        <v>321</v>
      </c>
      <c r="E9" s="170"/>
      <c r="F9" s="170"/>
      <c r="G9" s="188">
        <v>13366186075</v>
      </c>
      <c r="H9" s="233" t="s">
        <v>307</v>
      </c>
      <c r="I9" s="164">
        <v>44593</v>
      </c>
      <c r="J9" s="234">
        <v>45337</v>
      </c>
      <c r="K9" s="193">
        <v>17500</v>
      </c>
      <c r="L9" s="170"/>
      <c r="M9" s="170"/>
      <c r="N9" s="170"/>
      <c r="O9" s="170"/>
      <c r="P9" s="170"/>
      <c r="Q9" s="170"/>
      <c r="R9" s="165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66">
        <v>6214831003051610</v>
      </c>
      <c r="AO9" s="166" t="s">
        <v>146</v>
      </c>
      <c r="AP9" s="166" t="s">
        <v>349</v>
      </c>
      <c r="AQ9" s="170"/>
    </row>
    <row r="10" spans="1:43">
      <c r="A10" s="226">
        <v>8</v>
      </c>
      <c r="B10" s="140"/>
      <c r="C10" s="158" t="s">
        <v>322</v>
      </c>
      <c r="D10" s="157" t="s">
        <v>323</v>
      </c>
      <c r="E10" s="170"/>
      <c r="F10" s="170"/>
      <c r="G10" s="188">
        <v>13311103990</v>
      </c>
      <c r="H10" s="233" t="s">
        <v>307</v>
      </c>
      <c r="I10" s="164">
        <v>44593</v>
      </c>
      <c r="J10" s="234">
        <v>45337</v>
      </c>
      <c r="K10" s="193">
        <v>13333</v>
      </c>
      <c r="L10" s="170"/>
      <c r="M10" s="170"/>
      <c r="N10" s="170"/>
      <c r="O10" s="170"/>
      <c r="P10" s="170"/>
      <c r="Q10" s="170"/>
      <c r="R10" s="165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66">
        <v>6214830159996630</v>
      </c>
      <c r="AO10" s="166" t="s">
        <v>146</v>
      </c>
      <c r="AP10" s="166" t="s">
        <v>349</v>
      </c>
      <c r="AQ10" s="170"/>
    </row>
    <row r="11" spans="1:43">
      <c r="A11" s="226">
        <v>9</v>
      </c>
      <c r="B11" s="140"/>
      <c r="C11" s="157" t="s">
        <v>324</v>
      </c>
      <c r="D11" s="157" t="s">
        <v>325</v>
      </c>
      <c r="E11" s="170"/>
      <c r="F11" s="170"/>
      <c r="G11" s="188">
        <v>18911358997</v>
      </c>
      <c r="H11" s="233" t="s">
        <v>307</v>
      </c>
      <c r="I11" s="164">
        <v>44593</v>
      </c>
      <c r="J11" s="234">
        <v>45337</v>
      </c>
      <c r="K11" s="193">
        <v>25000</v>
      </c>
      <c r="L11" s="170"/>
      <c r="M11" s="170"/>
      <c r="N11" s="170"/>
      <c r="O11" s="170"/>
      <c r="P11" s="170"/>
      <c r="Q11" s="170"/>
      <c r="R11" s="165">
        <v>3333.33</v>
      </c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66">
        <v>6226620211954450</v>
      </c>
      <c r="AO11" s="166" t="s">
        <v>342</v>
      </c>
      <c r="AP11" s="166" t="s">
        <v>350</v>
      </c>
      <c r="AQ11" s="170"/>
    </row>
    <row r="12" spans="1:43">
      <c r="A12" s="226">
        <v>10</v>
      </c>
      <c r="B12" s="140"/>
      <c r="C12" s="159" t="s">
        <v>326</v>
      </c>
      <c r="D12" s="160" t="s">
        <v>340</v>
      </c>
      <c r="E12" s="170"/>
      <c r="F12" s="170"/>
      <c r="G12" s="188">
        <v>13311097286</v>
      </c>
      <c r="H12" s="233" t="s">
        <v>307</v>
      </c>
      <c r="I12" s="164">
        <v>44593</v>
      </c>
      <c r="J12" s="234">
        <v>45337</v>
      </c>
      <c r="K12" s="189">
        <v>20833</v>
      </c>
      <c r="L12" s="170"/>
      <c r="M12" s="170"/>
      <c r="N12" s="170"/>
      <c r="O12" s="170"/>
      <c r="P12" s="170"/>
      <c r="Q12" s="170"/>
      <c r="R12" s="165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66">
        <v>6214920203081710</v>
      </c>
      <c r="AO12" s="166" t="s">
        <v>342</v>
      </c>
      <c r="AP12" s="166" t="s">
        <v>343</v>
      </c>
      <c r="AQ12" s="170"/>
    </row>
    <row r="13" spans="1:43">
      <c r="A13" s="226">
        <v>11</v>
      </c>
      <c r="B13" s="140"/>
      <c r="C13" s="161" t="s">
        <v>328</v>
      </c>
      <c r="D13" s="157" t="s">
        <v>329</v>
      </c>
      <c r="E13" s="170"/>
      <c r="F13" s="170"/>
      <c r="G13" s="188">
        <v>15301331292</v>
      </c>
      <c r="H13" s="233" t="s">
        <v>307</v>
      </c>
      <c r="I13" s="164">
        <v>44593</v>
      </c>
      <c r="J13" s="234">
        <v>45337</v>
      </c>
      <c r="K13" s="189">
        <v>13333</v>
      </c>
      <c r="L13" s="170"/>
      <c r="M13" s="170"/>
      <c r="N13" s="170"/>
      <c r="O13" s="170"/>
      <c r="P13" s="170"/>
      <c r="Q13" s="170"/>
      <c r="R13" s="165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66">
        <v>6214831054391560</v>
      </c>
      <c r="AO13" s="166" t="s">
        <v>146</v>
      </c>
      <c r="AP13" s="166" t="s">
        <v>350</v>
      </c>
      <c r="AQ13" s="170"/>
    </row>
    <row r="14" spans="1:43">
      <c r="A14" s="226">
        <v>12</v>
      </c>
      <c r="B14" s="140"/>
      <c r="C14" s="162" t="s">
        <v>330</v>
      </c>
      <c r="D14" s="157" t="s">
        <v>331</v>
      </c>
      <c r="E14" s="170"/>
      <c r="F14" s="170"/>
      <c r="G14" s="188">
        <v>13370166437</v>
      </c>
      <c r="H14" s="233" t="s">
        <v>307</v>
      </c>
      <c r="I14" s="164">
        <v>44593</v>
      </c>
      <c r="J14" s="234">
        <v>45337</v>
      </c>
      <c r="K14" s="189">
        <v>27500</v>
      </c>
      <c r="L14" s="170"/>
      <c r="M14" s="170"/>
      <c r="N14" s="170"/>
      <c r="O14" s="170"/>
      <c r="P14" s="170"/>
      <c r="Q14" s="170"/>
      <c r="R14" s="165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66">
        <v>6226660201314320</v>
      </c>
      <c r="AO14" s="166" t="s">
        <v>342</v>
      </c>
      <c r="AP14" s="166" t="s">
        <v>343</v>
      </c>
      <c r="AQ14" s="170"/>
    </row>
    <row r="15" spans="1:43">
      <c r="A15" s="226">
        <v>13</v>
      </c>
      <c r="B15" s="140"/>
      <c r="C15" s="163" t="s">
        <v>332</v>
      </c>
      <c r="D15" s="157" t="s">
        <v>333</v>
      </c>
      <c r="E15" s="170"/>
      <c r="F15" s="170"/>
      <c r="G15" s="188">
        <v>13311093116</v>
      </c>
      <c r="H15" s="233" t="s">
        <v>307</v>
      </c>
      <c r="I15" s="164">
        <v>44593</v>
      </c>
      <c r="J15" s="234">
        <v>45337</v>
      </c>
      <c r="K15" s="189">
        <v>25000</v>
      </c>
      <c r="L15" s="170"/>
      <c r="M15" s="170"/>
      <c r="N15" s="170"/>
      <c r="O15" s="170"/>
      <c r="P15" s="170"/>
      <c r="Q15" s="170"/>
      <c r="R15" s="165">
        <v>2500</v>
      </c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66">
        <v>6226622803968180</v>
      </c>
      <c r="AO15" s="166" t="s">
        <v>342</v>
      </c>
      <c r="AP15" s="166" t="s">
        <v>351</v>
      </c>
      <c r="AQ15" s="170"/>
    </row>
  </sheetData>
  <mergeCells count="38">
    <mergeCell ref="AP1:AP2"/>
    <mergeCell ref="AQ1:AQ2"/>
    <mergeCell ref="AJ1:AJ2"/>
    <mergeCell ref="AK1:AK2"/>
    <mergeCell ref="AL1:AL2"/>
    <mergeCell ref="AM1:AM2"/>
    <mergeCell ref="AN1:AN2"/>
    <mergeCell ref="AO1:AO2"/>
    <mergeCell ref="AI1:AI2"/>
    <mergeCell ref="S1:S2"/>
    <mergeCell ref="T1:T2"/>
    <mergeCell ref="U1:U2"/>
    <mergeCell ref="V1:AA1"/>
    <mergeCell ref="AB1:AB2"/>
    <mergeCell ref="AC1:AC2"/>
    <mergeCell ref="AD1:AD2"/>
    <mergeCell ref="AE1:AE2"/>
    <mergeCell ref="AF1:AF2"/>
    <mergeCell ref="AG1:AG2"/>
    <mergeCell ref="AH1:AH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phoneticPr fontId="2" type="noConversion"/>
  <conditionalFormatting sqref="C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workbookViewId="0">
      <selection activeCell="I17" sqref="I17"/>
    </sheetView>
  </sheetViews>
  <sheetFormatPr defaultRowHeight="14"/>
  <cols>
    <col min="1" max="1" width="25.453125" bestFit="1" customWidth="1"/>
    <col min="2" max="2" width="10.453125" style="134" bestFit="1" customWidth="1"/>
    <col min="4" max="4" width="15.6328125" customWidth="1"/>
  </cols>
  <sheetData>
    <row r="1" spans="1:4">
      <c r="A1" s="94" t="s">
        <v>235</v>
      </c>
      <c r="B1" s="128" t="s">
        <v>64</v>
      </c>
      <c r="C1" s="75" t="s">
        <v>222</v>
      </c>
      <c r="D1" s="249" t="s">
        <v>236</v>
      </c>
    </row>
    <row r="2" spans="1:4">
      <c r="A2" s="127" t="s">
        <v>294</v>
      </c>
      <c r="B2" s="129">
        <f>SUMIF(海淀分公司工资表!B:B,$B$1,海淀分公司工资表!AS:AS)</f>
        <v>0</v>
      </c>
      <c r="C2" s="129">
        <f>SUMIF(海淀分公司工资表!C:C,$B$1,海淀分公司工资表!AT:AT)</f>
        <v>0</v>
      </c>
      <c r="D2" s="250"/>
    </row>
    <row r="3" spans="1:4">
      <c r="A3" s="127" t="s">
        <v>295</v>
      </c>
      <c r="B3" s="129">
        <f>SUMIF(海淀分公司工资表!B:B,$B$1,海淀分公司工资表!AP:AP)</f>
        <v>0</v>
      </c>
      <c r="C3" s="129">
        <f>SUMIF(海淀分公司工资表!C:C,$B$1,海淀分公司工资表!AQ:AQ)</f>
        <v>0</v>
      </c>
      <c r="D3" s="250"/>
    </row>
    <row r="4" spans="1:4" ht="15.75" customHeight="1">
      <c r="A4" s="94" t="s">
        <v>237</v>
      </c>
      <c r="B4" s="129" t="e">
        <f>SUMIF(海淀分公司工资表!B:B,$B$1,海淀分公司工资表!#REF!)</f>
        <v>#REF!</v>
      </c>
      <c r="C4" s="129" t="e">
        <f>SUMIF(海淀分公司工资表!C:C,$B$1,海淀分公司工资表!#REF!)</f>
        <v>#REF!</v>
      </c>
      <c r="D4" s="250"/>
    </row>
    <row r="5" spans="1:4" ht="15.75" customHeight="1">
      <c r="A5" s="94" t="s">
        <v>238</v>
      </c>
      <c r="B5" s="129">
        <f>SUMIF(海淀分公司工资表!B:B,$B$1,海淀分公司工资表!X:X)</f>
        <v>0</v>
      </c>
      <c r="C5" s="129">
        <f>SUMIF(海淀分公司工资表!C:C,$B$1,海淀分公司工资表!Y:Y)</f>
        <v>0</v>
      </c>
      <c r="D5" s="250"/>
    </row>
    <row r="6" spans="1:4" ht="15.75" customHeight="1">
      <c r="A6" s="94" t="s">
        <v>239</v>
      </c>
      <c r="B6" s="129" t="e">
        <f>SUMIF(海淀分公司工资表!B:B,$B$1,海淀分公司工资表!#REF!)</f>
        <v>#REF!</v>
      </c>
      <c r="C6" s="129" t="e">
        <f>SUMIF(海淀分公司工资表!C:C,$B$1,海淀分公司工资表!#REF!)</f>
        <v>#REF!</v>
      </c>
      <c r="D6" s="250"/>
    </row>
    <row r="7" spans="1:4" ht="15.75" customHeight="1">
      <c r="A7" s="94" t="s">
        <v>240</v>
      </c>
      <c r="B7" s="129">
        <f>SUMIF(海淀分公司工资表!B:B,$B$1,海淀分公司工资表!Y:Y)</f>
        <v>0</v>
      </c>
      <c r="C7" s="129">
        <f>SUMIF(海淀分公司工资表!C:C,$B$1,海淀分公司工资表!Z:Z)</f>
        <v>0</v>
      </c>
      <c r="D7" s="251"/>
    </row>
    <row r="8" spans="1:4" ht="15.75" customHeight="1">
      <c r="A8" s="95"/>
      <c r="B8" s="130"/>
      <c r="C8" s="95"/>
      <c r="D8" s="82"/>
    </row>
    <row r="9" spans="1:4" ht="15.75" customHeight="1">
      <c r="A9" s="82"/>
      <c r="B9" s="131"/>
      <c r="C9" s="82"/>
      <c r="D9" s="82"/>
    </row>
    <row r="10" spans="1:4" ht="15.75" customHeight="1">
      <c r="A10" s="127" t="s">
        <v>241</v>
      </c>
      <c r="B10" s="135" t="s">
        <v>64</v>
      </c>
      <c r="C10" s="136" t="s">
        <v>222</v>
      </c>
      <c r="D10" s="252" t="s">
        <v>242</v>
      </c>
    </row>
    <row r="11" spans="1:4" ht="15.75" customHeight="1">
      <c r="A11" s="127" t="s">
        <v>243</v>
      </c>
      <c r="B11" s="132">
        <f>SUMIFS(社保!V:V,社保!A:A,$B$10,社保!Z:Z,"北京",社保!AA:AA,"")</f>
        <v>0</v>
      </c>
      <c r="C11" s="132">
        <f>SUMIFS(社保!W:W,社保!B:B,$B$10,社保!AA:AA,"北京",社保!AB:AB,"")</f>
        <v>0</v>
      </c>
      <c r="D11" s="252"/>
    </row>
    <row r="12" spans="1:4" ht="15.75" customHeight="1">
      <c r="A12" s="127" t="s">
        <v>244</v>
      </c>
      <c r="B12" s="132">
        <f>SUMIFS(社保!W:W,社保!A:A,$B$10,社保!Z:Z,"北京",社保!AA:AA,"")</f>
        <v>0</v>
      </c>
      <c r="C12" s="132">
        <f>SUMIFS(社保!X:X,社保!B:B,$B$10,社保!AA:AA,"北京",社保!AB:AB,"")</f>
        <v>0</v>
      </c>
      <c r="D12" s="252"/>
    </row>
    <row r="13" spans="1:4" ht="15.75" customHeight="1">
      <c r="A13" s="127" t="s">
        <v>245</v>
      </c>
      <c r="B13" s="132">
        <f>SUMIFS(社保!T:T,社保!A:A,$B$10,社保!Z:Z,"北京",社保!AA:AA,"")</f>
        <v>0</v>
      </c>
      <c r="C13" s="132">
        <f>SUMIFS(社保!U:U,社保!B:B,$B$10,社保!AA:AA,"北京",社保!AB:AB,"")</f>
        <v>0</v>
      </c>
      <c r="D13" s="252"/>
    </row>
    <row r="14" spans="1:4" ht="15.75" customHeight="1">
      <c r="A14" s="127" t="s">
        <v>246</v>
      </c>
      <c r="B14" s="132">
        <f>SUMIFS(社保!U:U,社保!A:A,$B$10,社保!Z:Z,"北京",社保!AA:AA,"")</f>
        <v>0</v>
      </c>
      <c r="C14" s="132">
        <f>SUMIFS(社保!V:V,社保!B:B,$B$10,社保!AA:AA,"北京",社保!AB:AB,"")</f>
        <v>0</v>
      </c>
      <c r="D14" s="252"/>
    </row>
    <row r="15" spans="1:4" ht="15.75" customHeight="1">
      <c r="A15" s="141" t="s">
        <v>296</v>
      </c>
      <c r="B15" s="142">
        <f>SUM(B11:B14)</f>
        <v>0</v>
      </c>
      <c r="C15" s="142">
        <f>SUM(C11:C14)</f>
        <v>0</v>
      </c>
      <c r="D15" s="252"/>
    </row>
    <row r="16" spans="1:4" ht="15.75" customHeight="1">
      <c r="A16" s="127" t="s">
        <v>247</v>
      </c>
      <c r="B16" s="138">
        <f>SUMIFS(社保!V:V,社保!A:A,$B$10,社保!Z:Z,"外地",社保!AA:AA,"")-B20</f>
        <v>0</v>
      </c>
      <c r="C16" s="138">
        <f>SUMIFS(社保!W:W,社保!B:B,$B$10,社保!AA:AA,"外地",社保!AB:AB,"")-C20</f>
        <v>0</v>
      </c>
      <c r="D16" s="252"/>
    </row>
    <row r="17" spans="1:4" ht="15.75" customHeight="1">
      <c r="A17" s="127" t="s">
        <v>248</v>
      </c>
      <c r="B17" s="138">
        <f>SUMIFS(社保!W:W,社保!A:A,$B$10,社保!Z:Z,"外地",社保!AA:AA,"")-B21</f>
        <v>0</v>
      </c>
      <c r="C17" s="138">
        <f>SUMIFS(社保!X:X,社保!B:B,$B$10,社保!AA:AA,"外地",社保!AB:AB,"")-C21</f>
        <v>0</v>
      </c>
      <c r="D17" s="252"/>
    </row>
    <row r="18" spans="1:4" ht="15.75" customHeight="1">
      <c r="A18" s="127" t="s">
        <v>249</v>
      </c>
      <c r="B18" s="138">
        <f>SUMIFS(社保!T:T,社保!A:A,$B$10,社保!Z:Z,"外地",社保!AA:AA,"")-B22</f>
        <v>0</v>
      </c>
      <c r="C18" s="138">
        <f>SUMIFS(社保!U:U,社保!B:B,$B$10,社保!AA:AA,"外地",社保!AB:AB,"")-C22</f>
        <v>0</v>
      </c>
      <c r="D18" s="252"/>
    </row>
    <row r="19" spans="1:4" ht="15.75" customHeight="1">
      <c r="A19" s="127" t="s">
        <v>250</v>
      </c>
      <c r="B19" s="138">
        <f>SUMIFS(社保!U:U,社保!A:A,$B$10,社保!Z:Z,"外地",社保!AA:AA,"")-B23</f>
        <v>0</v>
      </c>
      <c r="C19" s="138">
        <f>SUMIFS(社保!V:V,社保!B:B,$B$10,社保!AA:AA,"外地",社保!AB:AB,"")-C23</f>
        <v>0</v>
      </c>
      <c r="D19" s="252"/>
    </row>
    <row r="20" spans="1:4" ht="15.75" customHeight="1">
      <c r="A20" s="127" t="s">
        <v>289</v>
      </c>
      <c r="B20" s="132">
        <f>SUMIFS(社保!V:V,社保!A:A,$B$10,社保!Z:Z,"外地",社保!AA:AA,"",社保!F:F,"当月新增")</f>
        <v>0</v>
      </c>
      <c r="C20" s="132">
        <f>SUMIFS(社保!W:W,社保!B:B,$B$10,社保!AA:AA,"外地",社保!AB:AB,"",社保!G:G,"当月新增")</f>
        <v>0</v>
      </c>
      <c r="D20" s="252"/>
    </row>
    <row r="21" spans="1:4" ht="15.75" customHeight="1">
      <c r="A21" s="127" t="s">
        <v>290</v>
      </c>
      <c r="B21" s="132">
        <f>SUMIFS(社保!W:W,社保!A:A,$B$10,社保!Z:Z,"外地",社保!AA:AA,"",社保!F:F,"当月新增")</f>
        <v>0</v>
      </c>
      <c r="C21" s="132">
        <f>SUMIFS(社保!X:X,社保!B:B,$B$10,社保!AA:AA,"外地",社保!AB:AB,"",社保!G:G,"当月新增")</f>
        <v>0</v>
      </c>
      <c r="D21" s="252"/>
    </row>
    <row r="22" spans="1:4" ht="15.75" customHeight="1">
      <c r="A22" s="127" t="s">
        <v>291</v>
      </c>
      <c r="B22" s="132">
        <f>SUMIFS(社保!T:T,社保!A:A,$B$10,社保!Z:Z,"外地",社保!AA:AA,"",社保!F:F,"当月新增")</f>
        <v>0</v>
      </c>
      <c r="C22" s="132">
        <f>SUMIFS(社保!U:U,社保!B:B,$B$10,社保!AA:AA,"外地",社保!AB:AB,"",社保!G:G,"当月新增")</f>
        <v>0</v>
      </c>
      <c r="D22" s="252"/>
    </row>
    <row r="23" spans="1:4" ht="15.75" customHeight="1">
      <c r="A23" s="127" t="s">
        <v>292</v>
      </c>
      <c r="B23" s="132">
        <f>SUMIFS(社保!U:U,社保!A:A,$B$10,社保!Z:Z,"外地",社保!AA:AA,"",社保!F:F,"当月新增")</f>
        <v>0</v>
      </c>
      <c r="C23" s="132">
        <f>SUMIFS(社保!V:V,社保!B:B,$B$10,社保!AA:AA,"外地",社保!AB:AB,"",社保!G:G,"当月新增")</f>
        <v>0</v>
      </c>
      <c r="D23" s="252"/>
    </row>
    <row r="24" spans="1:4" ht="15.75" customHeight="1">
      <c r="A24" s="139" t="s">
        <v>251</v>
      </c>
      <c r="B24" s="133">
        <v>800</v>
      </c>
      <c r="C24" s="133"/>
      <c r="D24" s="252"/>
    </row>
    <row r="25" spans="1:4" ht="15.75" customHeight="1">
      <c r="A25" s="139" t="s">
        <v>293</v>
      </c>
      <c r="B25" s="137">
        <f>COUNTIF(社保!F:F,"当月新增")*80</f>
        <v>0</v>
      </c>
      <c r="C25" s="137">
        <f>COUNTIF(社保!G:G,"当月新增")*80</f>
        <v>0</v>
      </c>
      <c r="D25" s="252"/>
    </row>
    <row r="26" spans="1:4">
      <c r="A26" s="141" t="s">
        <v>297</v>
      </c>
      <c r="B26" s="143">
        <f>SUM(B16:B25)</f>
        <v>800</v>
      </c>
      <c r="C26" s="144">
        <f>SUM(C16:C25)</f>
        <v>0</v>
      </c>
      <c r="D26" s="140"/>
    </row>
  </sheetData>
  <mergeCells count="2">
    <mergeCell ref="D1:D7"/>
    <mergeCell ref="D10:D2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45"/>
  <sheetViews>
    <sheetView tabSelected="1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R5" sqref="R5"/>
    </sheetView>
  </sheetViews>
  <sheetFormatPr defaultColWidth="9" defaultRowHeight="13" outlineLevelCol="1"/>
  <cols>
    <col min="1" max="1" width="4.90625" style="70" customWidth="1"/>
    <col min="2" max="2" width="8.90625" style="70" customWidth="1"/>
    <col min="3" max="3" width="9" style="70"/>
    <col min="4" max="4" width="18" style="70" bestFit="1" customWidth="1"/>
    <col min="5" max="5" width="6.453125" style="70" customWidth="1"/>
    <col min="6" max="6" width="10.26953125" style="70" customWidth="1"/>
    <col min="7" max="7" width="12.7265625" style="171" bestFit="1" customWidth="1"/>
    <col min="8" max="8" width="8.08984375" style="171" customWidth="1"/>
    <col min="9" max="9" width="10.26953125" style="223" bestFit="1" customWidth="1"/>
    <col min="10" max="10" width="9" style="171"/>
    <col min="11" max="12" width="9" style="216"/>
    <col min="13" max="19" width="9" style="171"/>
    <col min="20" max="20" width="11.90625" style="171" customWidth="1"/>
    <col min="21" max="25" width="9" style="171" customWidth="1" outlineLevel="1"/>
    <col min="26" max="27" width="9" style="171" customWidth="1"/>
    <col min="28" max="36" width="9" style="171" customWidth="1" outlineLevel="1"/>
    <col min="37" max="37" width="11.08984375" style="171" customWidth="1" outlineLevel="1"/>
    <col min="38" max="38" width="9" style="171" customWidth="1" outlineLevel="1"/>
    <col min="39" max="39" width="13.08984375" style="171" customWidth="1" outlineLevel="1"/>
    <col min="40" max="40" width="9" style="171" customWidth="1" outlineLevel="1"/>
    <col min="41" max="41" width="8.90625" style="171" customWidth="1" outlineLevel="1"/>
    <col min="42" max="42" width="9" style="171" customWidth="1"/>
    <col min="43" max="43" width="10.36328125" style="171" customWidth="1"/>
    <col min="44" max="44" width="9" style="171" customWidth="1"/>
    <col min="45" max="45" width="10.36328125" style="171" customWidth="1"/>
    <col min="46" max="46" width="9" style="171" customWidth="1"/>
    <col min="47" max="47" width="9.36328125" style="171" customWidth="1"/>
    <col min="48" max="48" width="10.6328125" style="171" customWidth="1"/>
    <col min="49" max="49" width="19.90625" style="219" customWidth="1"/>
    <col min="50" max="50" width="8" style="219" customWidth="1"/>
    <col min="51" max="51" width="30.26953125" style="219" customWidth="1"/>
    <col min="52" max="52" width="27.6328125" style="219" customWidth="1"/>
    <col min="53" max="53" width="9.453125" style="171" customWidth="1"/>
    <col min="54" max="65" width="9" style="171"/>
    <col min="66" max="16384" width="9" style="70"/>
  </cols>
  <sheetData>
    <row r="1" spans="1:55" ht="13.5" customHeight="1">
      <c r="A1" s="267" t="s">
        <v>7</v>
      </c>
      <c r="B1" s="269" t="s">
        <v>8</v>
      </c>
      <c r="C1" s="271" t="s">
        <v>9</v>
      </c>
      <c r="D1" s="265" t="s">
        <v>10</v>
      </c>
      <c r="E1" s="261" t="s">
        <v>11</v>
      </c>
      <c r="F1" s="273" t="s">
        <v>141</v>
      </c>
      <c r="G1" s="263" t="s">
        <v>12</v>
      </c>
      <c r="H1" s="275" t="s">
        <v>65</v>
      </c>
      <c r="I1" s="265" t="s">
        <v>13</v>
      </c>
      <c r="J1" s="275" t="s">
        <v>14</v>
      </c>
      <c r="K1" s="283" t="s">
        <v>299</v>
      </c>
      <c r="L1" s="283" t="s">
        <v>300</v>
      </c>
      <c r="M1" s="285" t="s">
        <v>301</v>
      </c>
      <c r="N1" s="285" t="s">
        <v>302</v>
      </c>
      <c r="O1" s="287" t="s">
        <v>378</v>
      </c>
      <c r="P1" s="287" t="s">
        <v>303</v>
      </c>
      <c r="Q1" s="287" t="s">
        <v>304</v>
      </c>
      <c r="R1" s="287" t="s">
        <v>305</v>
      </c>
      <c r="S1" s="287" t="s">
        <v>379</v>
      </c>
      <c r="T1" s="275" t="s">
        <v>137</v>
      </c>
      <c r="U1" s="289" t="s">
        <v>28</v>
      </c>
      <c r="V1" s="279" t="s">
        <v>29</v>
      </c>
      <c r="W1" s="279" t="s">
        <v>30</v>
      </c>
      <c r="X1" s="291" t="s">
        <v>253</v>
      </c>
      <c r="Y1" s="281" t="s">
        <v>31</v>
      </c>
      <c r="Z1" s="277" t="s">
        <v>298</v>
      </c>
      <c r="AA1" s="275" t="s">
        <v>15</v>
      </c>
      <c r="AB1" s="257" t="s">
        <v>16</v>
      </c>
      <c r="AC1" s="257" t="s">
        <v>17</v>
      </c>
      <c r="AD1" s="257" t="s">
        <v>18</v>
      </c>
      <c r="AE1" s="297" t="s">
        <v>19</v>
      </c>
      <c r="AF1" s="298"/>
      <c r="AG1" s="298"/>
      <c r="AH1" s="298"/>
      <c r="AI1" s="298"/>
      <c r="AJ1" s="299"/>
      <c r="AK1" s="257" t="s">
        <v>20</v>
      </c>
      <c r="AL1" s="257" t="s">
        <v>21</v>
      </c>
      <c r="AM1" s="257" t="s">
        <v>173</v>
      </c>
      <c r="AN1" s="257" t="s">
        <v>176</v>
      </c>
      <c r="AO1" s="257" t="s">
        <v>179</v>
      </c>
      <c r="AP1" s="257" t="s">
        <v>180</v>
      </c>
      <c r="AQ1" s="253" t="s">
        <v>22</v>
      </c>
      <c r="AR1" s="253" t="s">
        <v>23</v>
      </c>
      <c r="AS1" s="259" t="s">
        <v>187</v>
      </c>
      <c r="AT1" s="253" t="s">
        <v>25</v>
      </c>
      <c r="AU1" s="255" t="s">
        <v>145</v>
      </c>
      <c r="AV1" s="253" t="s">
        <v>144</v>
      </c>
      <c r="AW1" s="295" t="s">
        <v>26</v>
      </c>
      <c r="AX1" s="295" t="s">
        <v>148</v>
      </c>
      <c r="AY1" s="295" t="s">
        <v>147</v>
      </c>
      <c r="AZ1" s="275" t="s">
        <v>230</v>
      </c>
      <c r="BA1" s="257" t="s">
        <v>27</v>
      </c>
      <c r="BB1" s="293"/>
      <c r="BC1" s="294"/>
    </row>
    <row r="2" spans="1:55" ht="39">
      <c r="A2" s="268"/>
      <c r="B2" s="270"/>
      <c r="C2" s="272"/>
      <c r="D2" s="266"/>
      <c r="E2" s="262"/>
      <c r="F2" s="274"/>
      <c r="G2" s="264"/>
      <c r="H2" s="264"/>
      <c r="I2" s="266"/>
      <c r="J2" s="276"/>
      <c r="K2" s="284"/>
      <c r="L2" s="284"/>
      <c r="M2" s="286"/>
      <c r="N2" s="286"/>
      <c r="O2" s="288"/>
      <c r="P2" s="288"/>
      <c r="Q2" s="288"/>
      <c r="R2" s="288"/>
      <c r="S2" s="288"/>
      <c r="T2" s="264"/>
      <c r="U2" s="290"/>
      <c r="V2" s="280"/>
      <c r="W2" s="280"/>
      <c r="X2" s="292"/>
      <c r="Y2" s="282"/>
      <c r="Z2" s="278"/>
      <c r="AA2" s="276"/>
      <c r="AB2" s="258"/>
      <c r="AC2" s="258"/>
      <c r="AD2" s="258"/>
      <c r="AE2" s="172" t="s">
        <v>149</v>
      </c>
      <c r="AF2" s="172" t="s">
        <v>150</v>
      </c>
      <c r="AG2" s="172" t="s">
        <v>151</v>
      </c>
      <c r="AH2" s="172" t="s">
        <v>152</v>
      </c>
      <c r="AI2" s="172" t="s">
        <v>153</v>
      </c>
      <c r="AJ2" s="172" t="s">
        <v>32</v>
      </c>
      <c r="AK2" s="258"/>
      <c r="AL2" s="258"/>
      <c r="AM2" s="258"/>
      <c r="AN2" s="258"/>
      <c r="AO2" s="258"/>
      <c r="AP2" s="258"/>
      <c r="AQ2" s="254"/>
      <c r="AR2" s="254"/>
      <c r="AS2" s="260"/>
      <c r="AT2" s="254"/>
      <c r="AU2" s="256"/>
      <c r="AV2" s="254"/>
      <c r="AW2" s="296"/>
      <c r="AX2" s="296"/>
      <c r="AY2" s="296"/>
      <c r="AZ2" s="264"/>
      <c r="BA2" s="258"/>
      <c r="BB2" s="293"/>
      <c r="BC2" s="294"/>
    </row>
    <row r="3" spans="1:55">
      <c r="A3" s="62">
        <v>36</v>
      </c>
      <c r="B3" s="63" t="s">
        <v>338</v>
      </c>
      <c r="C3" s="157" t="s">
        <v>308</v>
      </c>
      <c r="D3" s="157" t="s">
        <v>309</v>
      </c>
      <c r="E3" s="64" t="str">
        <f t="shared" ref="E3:E15" si="0">IF(VALUE(MID(D3,17,1))/2=INT(VALUE(MID(D3,17,1))/2),"女","男")</f>
        <v>女</v>
      </c>
      <c r="F3" s="74">
        <f t="shared" ref="F3:F15" si="1">DATE(MID(D3,7,4),MID(D3,11,2),MID(D3,13,2))</f>
        <v>30606</v>
      </c>
      <c r="G3" s="188">
        <v>18610994753</v>
      </c>
      <c r="H3" s="173" t="s">
        <v>307</v>
      </c>
      <c r="I3" s="164">
        <v>44593</v>
      </c>
      <c r="J3" s="175"/>
      <c r="K3" s="176"/>
      <c r="L3" s="176"/>
      <c r="M3" s="190" t="s">
        <v>341</v>
      </c>
      <c r="N3" s="177"/>
      <c r="O3" s="191">
        <v>3333.33</v>
      </c>
      <c r="P3" s="177"/>
      <c r="Q3" s="177"/>
      <c r="R3" s="177"/>
      <c r="S3" s="177"/>
      <c r="T3" s="190">
        <f>M3-O3</f>
        <v>16666.669999999998</v>
      </c>
      <c r="U3" s="179">
        <f>VLOOKUP($D3,社保!$C:$AF,MATCH(U$1,社保!$C$1:$AF$1,0),FALSE)</f>
        <v>1174</v>
      </c>
      <c r="V3" s="179">
        <f>VLOOKUP($D3,社保!$C:$AF,MATCH(V$1,社保!$C$1:$AF$1,0),FALSE)+VLOOKUP($D3,社保!$C:$AF,MATCH("个人大病",社保!$C$1:$AF$1,0),FALSE)</f>
        <v>296.5</v>
      </c>
      <c r="W3" s="179">
        <f>VLOOKUP($D3,社保!$C:$AF,MATCH(W$1,社保!$C$1:$AF$1,0),FALSE)</f>
        <v>73.38</v>
      </c>
      <c r="X3" s="179">
        <f t="shared" ref="X3:X15" si="2">SUM(U3:W3)</f>
        <v>1543.88</v>
      </c>
      <c r="Y3" s="179">
        <f>VLOOKUP($D3,社保!$C:$AF,MATCH(Y$1,社保!$C$1:$AF$1,0),FALSE)</f>
        <v>1761</v>
      </c>
      <c r="Z3" s="179">
        <f t="shared" ref="Z3:Z15" si="3">SUM(X3:Y3)</f>
        <v>3304.88</v>
      </c>
      <c r="AA3" s="191"/>
      <c r="AB3" s="180">
        <f>VLOOKUP($D3,个税系统表!$D:$AN,MATCH(海淀分公司工资表!AB$1,个税系统表!$D$1:$AM$1,0),FALSE)</f>
        <v>16666.669999999998</v>
      </c>
      <c r="AC3" s="180">
        <f>VLOOKUP($D3,个税系统表!$D:$AN,MATCH(海淀分公司工资表!AC$1,个税系统表!$D$1:$AM$1,0),FALSE)</f>
        <v>5000</v>
      </c>
      <c r="AD3" s="180">
        <f>VLOOKUP($D3,个税系统表!$D:$AN,MATCH(海淀分公司工资表!AD$1,个税系统表!$D$1:$AM$1,0),FALSE)</f>
        <v>3304.88</v>
      </c>
      <c r="AE3" s="180">
        <f>VLOOKUP($D3,个税系统表!$D:$AN,MATCH(海淀分公司工资表!AE$2,个税系统表!$D$1:$AM$1,0),FALSE)</f>
        <v>0</v>
      </c>
      <c r="AF3" s="180">
        <f>VLOOKUP($D3,个税系统表!$D:$AN,MATCH(海淀分公司工资表!AF$2,个税系统表!$D$1:$AM$1,0),FALSE)</f>
        <v>0</v>
      </c>
      <c r="AG3" s="180">
        <f>VLOOKUP($D3,个税系统表!$D:$AN,MATCH(海淀分公司工资表!AG$2,个税系统表!$D$1:$AM$1,0),FALSE)</f>
        <v>0</v>
      </c>
      <c r="AH3" s="180">
        <f>VLOOKUP($D3,个税系统表!$D:$AN,MATCH(海淀分公司工资表!AH$2,个税系统表!$D$1:$AM$1,0),FALSE)</f>
        <v>0</v>
      </c>
      <c r="AI3" s="180">
        <f>VLOOKUP($D3,个税系统表!$D:$AN,MATCH(海淀分公司工资表!AI$2,个税系统表!$D$1:$AM$1,0),FALSE)</f>
        <v>0</v>
      </c>
      <c r="AJ3" s="174"/>
      <c r="AK3" s="180">
        <f t="shared" ref="AK3:AK15" si="4">SUM(AE3:AJ3)</f>
        <v>0</v>
      </c>
      <c r="AL3" s="180">
        <f>VLOOKUP($D3,个税系统表!$D:$AN,MATCH(海淀分公司工资表!AL$1,个税系统表!$D$1:$AM$1,0),FALSE)</f>
        <v>0</v>
      </c>
      <c r="AM3" s="180">
        <f>VLOOKUP($D3,个税系统表!$D:$AN,MATCH(海淀分公司工资表!AM$1,个税系统表!$D$1:$AM$1,0),FALSE)</f>
        <v>8361.7900000000009</v>
      </c>
      <c r="AN3" s="180">
        <f>VLOOKUP($D3,个税系统表!$D:$AN,MATCH(海淀分公司工资表!AN$1,个税系统表!$D$1:$AM$1,0),FALSE)</f>
        <v>250.85</v>
      </c>
      <c r="AO3" s="180">
        <f>VLOOKUP($D3,个税系统表!$D:$AN,MATCH(海淀分公司工资表!AO$1,个税系统表!$D$1:$AM$1,0),FALSE)</f>
        <v>0</v>
      </c>
      <c r="AP3" s="180">
        <f>VLOOKUP($D3,个税系统表!$D:$AN,MATCH(海淀分公司工资表!AP$1,个税系统表!$D$1:$AM$1,0),FALSE)</f>
        <v>250.85</v>
      </c>
      <c r="AQ3" s="181">
        <f t="shared" ref="AQ3:AQ15" si="5">T3-Z3-AA3-AP3</f>
        <v>13110.939999999997</v>
      </c>
      <c r="AR3" s="182"/>
      <c r="AS3" s="183">
        <f t="shared" ref="AS3:AS15" si="6">AQ3+AR3</f>
        <v>13110.939999999997</v>
      </c>
      <c r="AT3" s="179">
        <f>VLOOKUP($H3,缴费比例!$B:$O,MATCH(AT$1,缴费比例!$B$1:$O$1,0),FALSE)</f>
        <v>170</v>
      </c>
      <c r="AU3" s="179">
        <v>2</v>
      </c>
      <c r="AV3" s="179">
        <f t="shared" ref="AV3:AV15" si="7">AP3+AQ3+AT3+AU3</f>
        <v>13533.789999999997</v>
      </c>
      <c r="AW3" s="236" t="s">
        <v>365</v>
      </c>
      <c r="AX3" s="192" t="s">
        <v>342</v>
      </c>
      <c r="AY3" s="192" t="s">
        <v>343</v>
      </c>
      <c r="AZ3" s="185"/>
      <c r="BA3" s="186" t="str">
        <f t="shared" ref="BA3:BA15" si="8">IF(LEN(D3)=18,IF(RIGHT(D3,1)="X",IF(CHOOSE(MOD(SUM(LEFT(RIGHT(D3,18))*7+LEFT(RIGHT(D3,17))*9+LEFT(RIGHT(D3,16))*10+LEFT(RIGHT(D3,15))*5+LEFT(RIGHT(D3,14))*8+LEFT(RIGHT(D3,13))*4+LEFT(RIGHT(D3,12))*2+LEFT(RIGHT(D3,11))*1+LEFT(RIGHT(D3,10))*6+LEFT(RIGHT(D3,9))*3+LEFT(RIGHT(D3,8))*7+LEFT(RIGHT(D3,7))*9+LEFT(RIGHT(D3,6))*10+LEFT(RIGHT(D3,5))*5+LEFT(RIGHT(D3,4))*8+LEFT(RIGHT(D3,3))*4+LEFT(RIGHT(D3,2))*2),11)+1,1,0,"X",9,8,7,6,5,4,3,2)=LEFT(RIGHT(D3,1)),"正确","错误"),IF(CHOOSE(MOD(SUM(LEFT(RIGHT(D3,18))*7+LEFT(RIGHT(D3,17))*9+LEFT(RIGHT(D3,16))*10+LEFT(RIGHT(D3,15))*5+LEFT(RIGHT(D3,14))*8+LEFT(RIGHT(D3,13))*4+LEFT(RIGHT(D3,12))*2+LEFT(RIGHT(D3,11))*1+LEFT(RIGHT(D3,10))*6+LEFT(RIGHT(D3,9))*3+LEFT(RIGHT(D3,8))*7+LEFT(RIGHT(D3,7))*9+LEFT(RIGHT(D3,6))*10+LEFT(RIGHT(D3,5))*5+LEFT(RIGHT(D3,4))*8+LEFT(RIGHT(D3,3))*4+LEFT(RIGHT(D3,2))*2),11)+1,1,0,"X",9,8,7,6,5,4,3,2)=LEFT(RIGHT(D3,1))*1,"正确","错误")),IF(LEN(D3)=15,"老号，请注意！",IF(LEN(D3)=0,"未填写身份证号码","位数不对！")))</f>
        <v>正确</v>
      </c>
    </row>
    <row r="4" spans="1:55">
      <c r="A4" s="62">
        <v>37</v>
      </c>
      <c r="B4" s="63" t="s">
        <v>338</v>
      </c>
      <c r="C4" s="157" t="s">
        <v>310</v>
      </c>
      <c r="D4" s="157" t="s">
        <v>311</v>
      </c>
      <c r="E4" s="64" t="str">
        <f t="shared" si="0"/>
        <v>男</v>
      </c>
      <c r="F4" s="74">
        <f t="shared" si="1"/>
        <v>33573</v>
      </c>
      <c r="G4" s="188">
        <v>19910781655</v>
      </c>
      <c r="H4" s="173" t="s">
        <v>307</v>
      </c>
      <c r="I4" s="164">
        <v>44593</v>
      </c>
      <c r="J4" s="175"/>
      <c r="K4" s="176"/>
      <c r="L4" s="176"/>
      <c r="M4" s="193">
        <v>20000</v>
      </c>
      <c r="N4" s="177"/>
      <c r="O4" s="191"/>
      <c r="P4" s="177"/>
      <c r="Q4" s="177"/>
      <c r="R4" s="177"/>
      <c r="S4" s="177"/>
      <c r="T4" s="190">
        <f t="shared" ref="T4:T15" si="9">M4-O4</f>
        <v>20000</v>
      </c>
      <c r="U4" s="179">
        <f>VLOOKUP($D4,社保!$C:$AF,MATCH(U$1,社保!$C$1:$AF$1,0),FALSE)</f>
        <v>1283.5999999999999</v>
      </c>
      <c r="V4" s="179">
        <f>VLOOKUP($D4,社保!$C:$AF,MATCH(V$1,社保!$C$1:$AF$1,0),FALSE)+VLOOKUP($D4,社保!$C:$AF,MATCH("个人大病",社保!$C$1:$AF$1,0),FALSE)</f>
        <v>323.89999999999998</v>
      </c>
      <c r="W4" s="179">
        <f>VLOOKUP($D4,社保!$C:$AF,MATCH(W$1,社保!$C$1:$AF$1,0),FALSE)</f>
        <v>80.23</v>
      </c>
      <c r="X4" s="179">
        <f t="shared" si="2"/>
        <v>1687.73</v>
      </c>
      <c r="Y4" s="179">
        <f>VLOOKUP($D4,社保!$C:$AF,MATCH(Y$1,社保!$C$1:$AF$1,0),FALSE)</f>
        <v>1925</v>
      </c>
      <c r="Z4" s="179">
        <f t="shared" si="3"/>
        <v>3612.73</v>
      </c>
      <c r="AA4" s="191"/>
      <c r="AB4" s="180">
        <f>VLOOKUP($D4,个税系统表!$D:$AN,MATCH(海淀分公司工资表!AB$1,个税系统表!$D$1:$AM$1,0),FALSE)</f>
        <v>20000</v>
      </c>
      <c r="AC4" s="180">
        <f>VLOOKUP($D4,个税系统表!$D:$AN,MATCH(海淀分公司工资表!AC$1,个税系统表!$D$1:$AM$1,0),FALSE)</f>
        <v>5000</v>
      </c>
      <c r="AD4" s="180">
        <f>VLOOKUP($D4,个税系统表!$D:$AN,MATCH(海淀分公司工资表!AD$1,个税系统表!$D$1:$AM$1,0),FALSE)</f>
        <v>3612.73</v>
      </c>
      <c r="AE4" s="180">
        <f>VLOOKUP($D4,个税系统表!$D:$AN,MATCH(海淀分公司工资表!AE$2,个税系统表!$D$1:$AM$1,0),FALSE)</f>
        <v>0</v>
      </c>
      <c r="AF4" s="180">
        <f>VLOOKUP($D4,个税系统表!$D:$AN,MATCH(海淀分公司工资表!AF$2,个税系统表!$D$1:$AM$1,0),FALSE)</f>
        <v>0</v>
      </c>
      <c r="AG4" s="180">
        <f>VLOOKUP($D4,个税系统表!$D:$AN,MATCH(海淀分公司工资表!AG$2,个税系统表!$D$1:$AM$1,0),FALSE)</f>
        <v>0</v>
      </c>
      <c r="AH4" s="180">
        <f>VLOOKUP($D4,个税系统表!$D:$AN,MATCH(海淀分公司工资表!AH$2,个税系统表!$D$1:$AM$1,0),FALSE)</f>
        <v>0</v>
      </c>
      <c r="AI4" s="180">
        <f>VLOOKUP($D4,个税系统表!$D:$AN,MATCH(海淀分公司工资表!AI$2,个税系统表!$D$1:$AM$1,0),FALSE)</f>
        <v>0</v>
      </c>
      <c r="AJ4" s="174"/>
      <c r="AK4" s="180">
        <f t="shared" si="4"/>
        <v>0</v>
      </c>
      <c r="AL4" s="180">
        <f>VLOOKUP($D4,个税系统表!$D:$AN,MATCH(海淀分公司工资表!AL$1,个税系统表!$D$1:$AM$1,0),FALSE)</f>
        <v>0</v>
      </c>
      <c r="AM4" s="180">
        <f>VLOOKUP($D4,个税系统表!$D:$AN,MATCH(海淀分公司工资表!AM$1,个税系统表!$D$1:$AM$1,0),FALSE)</f>
        <v>11387.27</v>
      </c>
      <c r="AN4" s="180">
        <f>VLOOKUP($D4,个税系统表!$D:$AN,MATCH(海淀分公司工资表!AN$1,个税系统表!$D$1:$AM$1,0),FALSE)</f>
        <v>341.62</v>
      </c>
      <c r="AO4" s="180">
        <f>VLOOKUP($D4,个税系统表!$D:$AN,MATCH(海淀分公司工资表!AO$1,个税系统表!$D$1:$AM$1,0),FALSE)</f>
        <v>0</v>
      </c>
      <c r="AP4" s="180">
        <f>VLOOKUP($D4,个税系统表!$D:$AN,MATCH(海淀分公司工资表!AP$1,个税系统表!$D$1:$AM$1,0),FALSE)</f>
        <v>341.62</v>
      </c>
      <c r="AQ4" s="181">
        <f t="shared" si="5"/>
        <v>16045.65</v>
      </c>
      <c r="AR4" s="182"/>
      <c r="AS4" s="183">
        <f t="shared" si="6"/>
        <v>16045.65</v>
      </c>
      <c r="AT4" s="179">
        <f>VLOOKUP($H4,缴费比例!$B:$O,MATCH(AT$1,缴费比例!$B$1:$O$1,0),FALSE)</f>
        <v>170</v>
      </c>
      <c r="AU4" s="179">
        <v>2</v>
      </c>
      <c r="AV4" s="179">
        <f t="shared" si="7"/>
        <v>16559.27</v>
      </c>
      <c r="AW4" s="236" t="s">
        <v>366</v>
      </c>
      <c r="AX4" s="192" t="s">
        <v>146</v>
      </c>
      <c r="AY4" s="192" t="s">
        <v>344</v>
      </c>
      <c r="AZ4" s="185"/>
      <c r="BA4" s="186" t="str">
        <f t="shared" si="8"/>
        <v>正确</v>
      </c>
    </row>
    <row r="5" spans="1:55">
      <c r="A5" s="62">
        <v>38</v>
      </c>
      <c r="B5" s="63" t="s">
        <v>338</v>
      </c>
      <c r="C5" s="157" t="s">
        <v>312</v>
      </c>
      <c r="D5" s="157" t="s">
        <v>313</v>
      </c>
      <c r="E5" s="64" t="str">
        <f t="shared" si="0"/>
        <v>男</v>
      </c>
      <c r="F5" s="74">
        <f t="shared" si="1"/>
        <v>34281</v>
      </c>
      <c r="G5" s="188">
        <v>17310512505</v>
      </c>
      <c r="H5" s="173" t="s">
        <v>307</v>
      </c>
      <c r="I5" s="164">
        <v>44593</v>
      </c>
      <c r="J5" s="175"/>
      <c r="K5" s="176"/>
      <c r="L5" s="176"/>
      <c r="M5" s="193">
        <v>20000</v>
      </c>
      <c r="N5" s="177"/>
      <c r="O5" s="191"/>
      <c r="P5" s="177"/>
      <c r="Q5" s="177"/>
      <c r="R5" s="177"/>
      <c r="S5" s="177"/>
      <c r="T5" s="190">
        <f t="shared" si="9"/>
        <v>20000</v>
      </c>
      <c r="U5" s="179">
        <f>VLOOKUP($D5,社保!$C:$AF,MATCH(U$1,社保!$C$1:$AF$1,0),FALSE)</f>
        <v>1391.28</v>
      </c>
      <c r="V5" s="179">
        <f>VLOOKUP($D5,社保!$C:$AF,MATCH(V$1,社保!$C$1:$AF$1,0),FALSE)+VLOOKUP($D5,社保!$C:$AF,MATCH("个人大病",社保!$C$1:$AF$1,0),FALSE)</f>
        <v>350.82</v>
      </c>
      <c r="W5" s="179">
        <f>VLOOKUP($D5,社保!$C:$AF,MATCH(W$1,社保!$C$1:$AF$1,0),FALSE)</f>
        <v>86.96</v>
      </c>
      <c r="X5" s="179">
        <f t="shared" si="2"/>
        <v>1829.06</v>
      </c>
      <c r="Y5" s="179">
        <f>VLOOKUP($D5,社保!$C:$AF,MATCH(Y$1,社保!$C$1:$AF$1,0),FALSE)</f>
        <v>2087</v>
      </c>
      <c r="Z5" s="179">
        <f t="shared" si="3"/>
        <v>3916.06</v>
      </c>
      <c r="AA5" s="191"/>
      <c r="AB5" s="180">
        <f>VLOOKUP($D5,个税系统表!$D:$AN,MATCH(海淀分公司工资表!AB$1,个税系统表!$D$1:$AM$1,0),FALSE)</f>
        <v>20000</v>
      </c>
      <c r="AC5" s="180">
        <f>VLOOKUP($D5,个税系统表!$D:$AN,MATCH(海淀分公司工资表!AC$1,个税系统表!$D$1:$AM$1,0),FALSE)</f>
        <v>5000</v>
      </c>
      <c r="AD5" s="180">
        <f>VLOOKUP($D5,个税系统表!$D:$AN,MATCH(海淀分公司工资表!AD$1,个税系统表!$D$1:$AM$1,0),FALSE)</f>
        <v>3916.06</v>
      </c>
      <c r="AE5" s="180">
        <f>VLOOKUP($D5,个税系统表!$D:$AN,MATCH(海淀分公司工资表!AE$2,个税系统表!$D$1:$AM$1,0),FALSE)</f>
        <v>0</v>
      </c>
      <c r="AF5" s="180">
        <f>VLOOKUP($D5,个税系统表!$D:$AN,MATCH(海淀分公司工资表!AF$2,个税系统表!$D$1:$AM$1,0),FALSE)</f>
        <v>0</v>
      </c>
      <c r="AG5" s="180">
        <f>VLOOKUP($D5,个税系统表!$D:$AN,MATCH(海淀分公司工资表!AG$2,个税系统表!$D$1:$AM$1,0),FALSE)</f>
        <v>0</v>
      </c>
      <c r="AH5" s="180">
        <f>VLOOKUP($D5,个税系统表!$D:$AN,MATCH(海淀分公司工资表!AH$2,个税系统表!$D$1:$AM$1,0),FALSE)</f>
        <v>0</v>
      </c>
      <c r="AI5" s="180">
        <f>VLOOKUP($D5,个税系统表!$D:$AN,MATCH(海淀分公司工资表!AI$2,个税系统表!$D$1:$AM$1,0),FALSE)</f>
        <v>0</v>
      </c>
      <c r="AJ5" s="174"/>
      <c r="AK5" s="180">
        <f t="shared" si="4"/>
        <v>0</v>
      </c>
      <c r="AL5" s="180">
        <f>VLOOKUP($D5,个税系统表!$D:$AN,MATCH(海淀分公司工资表!AL$1,个税系统表!$D$1:$AM$1,0),FALSE)</f>
        <v>0</v>
      </c>
      <c r="AM5" s="180">
        <f>VLOOKUP($D5,个税系统表!$D:$AN,MATCH(海淀分公司工资表!AM$1,个税系统表!$D$1:$AM$1,0),FALSE)</f>
        <v>11083.94</v>
      </c>
      <c r="AN5" s="180">
        <f>VLOOKUP($D5,个税系统表!$D:$AN,MATCH(海淀分公司工资表!AN$1,个税系统表!$D$1:$AM$1,0),FALSE)</f>
        <v>332.52</v>
      </c>
      <c r="AO5" s="180">
        <f>VLOOKUP($D5,个税系统表!$D:$AN,MATCH(海淀分公司工资表!AO$1,个税系统表!$D$1:$AM$1,0),FALSE)</f>
        <v>0</v>
      </c>
      <c r="AP5" s="180">
        <f>VLOOKUP($D5,个税系统表!$D:$AN,MATCH(海淀分公司工资表!AP$1,个税系统表!$D$1:$AM$1,0),FALSE)</f>
        <v>332.52</v>
      </c>
      <c r="AQ5" s="181">
        <f t="shared" si="5"/>
        <v>15751.42</v>
      </c>
      <c r="AR5" s="182"/>
      <c r="AS5" s="183">
        <f t="shared" si="6"/>
        <v>15751.42</v>
      </c>
      <c r="AT5" s="179">
        <f>VLOOKUP($H5,缴费比例!$B:$O,MATCH(AT$1,缴费比例!$B$1:$O$1,0),FALSE)</f>
        <v>170</v>
      </c>
      <c r="AU5" s="179">
        <v>2</v>
      </c>
      <c r="AV5" s="179">
        <f t="shared" si="7"/>
        <v>16255.94</v>
      </c>
      <c r="AW5" s="236" t="s">
        <v>367</v>
      </c>
      <c r="AX5" s="192" t="s">
        <v>146</v>
      </c>
      <c r="AY5" s="192" t="s">
        <v>345</v>
      </c>
      <c r="AZ5" s="185"/>
      <c r="BA5" s="186" t="str">
        <f t="shared" si="8"/>
        <v>正确</v>
      </c>
    </row>
    <row r="6" spans="1:55">
      <c r="A6" s="62">
        <v>39</v>
      </c>
      <c r="B6" s="63" t="s">
        <v>338</v>
      </c>
      <c r="C6" s="157" t="s">
        <v>314</v>
      </c>
      <c r="D6" s="157" t="s">
        <v>315</v>
      </c>
      <c r="E6" s="64" t="str">
        <f t="shared" si="0"/>
        <v>男</v>
      </c>
      <c r="F6" s="74">
        <f t="shared" si="1"/>
        <v>31707</v>
      </c>
      <c r="G6" s="188">
        <v>17746571026</v>
      </c>
      <c r="H6" s="173" t="s">
        <v>307</v>
      </c>
      <c r="I6" s="164">
        <v>44593</v>
      </c>
      <c r="J6" s="175"/>
      <c r="K6" s="176"/>
      <c r="L6" s="176"/>
      <c r="M6" s="193">
        <v>15833</v>
      </c>
      <c r="N6" s="177"/>
      <c r="O6" s="191"/>
      <c r="P6" s="177"/>
      <c r="Q6" s="177"/>
      <c r="R6" s="177"/>
      <c r="S6" s="177"/>
      <c r="T6" s="190">
        <f t="shared" si="9"/>
        <v>15833</v>
      </c>
      <c r="U6" s="179">
        <f>VLOOKUP($D6,社保!$C:$AF,MATCH(U$1,社保!$C$1:$AF$1,0),FALSE)</f>
        <v>1140</v>
      </c>
      <c r="V6" s="179">
        <f>VLOOKUP($D6,社保!$C:$AF,MATCH(V$1,社保!$C$1:$AF$1,0),FALSE)+VLOOKUP($D6,社保!$C:$AF,MATCH("个人大病",社保!$C$1:$AF$1,0),FALSE)</f>
        <v>288</v>
      </c>
      <c r="W6" s="179">
        <f>VLOOKUP($D6,社保!$C:$AF,MATCH(W$1,社保!$C$1:$AF$1,0),FALSE)</f>
        <v>71.25</v>
      </c>
      <c r="X6" s="179">
        <f t="shared" si="2"/>
        <v>1499.25</v>
      </c>
      <c r="Y6" s="179">
        <f>VLOOKUP($D6,社保!$C:$AF,MATCH(Y$1,社保!$C$1:$AF$1,0),FALSE)</f>
        <v>1710</v>
      </c>
      <c r="Z6" s="179">
        <f t="shared" si="3"/>
        <v>3209.25</v>
      </c>
      <c r="AA6" s="191"/>
      <c r="AB6" s="180">
        <f>VLOOKUP($D6,个税系统表!$D:$AN,MATCH(海淀分公司工资表!AB$1,个税系统表!$D$1:$AM$1,0),FALSE)</f>
        <v>15833</v>
      </c>
      <c r="AC6" s="180">
        <f>VLOOKUP($D6,个税系统表!$D:$AN,MATCH(海淀分公司工资表!AC$1,个税系统表!$D$1:$AM$1,0),FALSE)</f>
        <v>5000</v>
      </c>
      <c r="AD6" s="180">
        <f>VLOOKUP($D6,个税系统表!$D:$AN,MATCH(海淀分公司工资表!AD$1,个税系统表!$D$1:$AM$1,0),FALSE)</f>
        <v>3209.25</v>
      </c>
      <c r="AE6" s="180">
        <f>VLOOKUP($D6,个税系统表!$D:$AN,MATCH(海淀分公司工资表!AE$2,个税系统表!$D$1:$AM$1,0),FALSE)</f>
        <v>0</v>
      </c>
      <c r="AF6" s="180">
        <f>VLOOKUP($D6,个税系统表!$D:$AN,MATCH(海淀分公司工资表!AF$2,个税系统表!$D$1:$AM$1,0),FALSE)</f>
        <v>0</v>
      </c>
      <c r="AG6" s="180">
        <f>VLOOKUP($D6,个税系统表!$D:$AN,MATCH(海淀分公司工资表!AG$2,个税系统表!$D$1:$AM$1,0),FALSE)</f>
        <v>0</v>
      </c>
      <c r="AH6" s="180">
        <f>VLOOKUP($D6,个税系统表!$D:$AN,MATCH(海淀分公司工资表!AH$2,个税系统表!$D$1:$AM$1,0),FALSE)</f>
        <v>0</v>
      </c>
      <c r="AI6" s="180">
        <f>VLOOKUP($D6,个税系统表!$D:$AN,MATCH(海淀分公司工资表!AI$2,个税系统表!$D$1:$AM$1,0),FALSE)</f>
        <v>0</v>
      </c>
      <c r="AJ6" s="174"/>
      <c r="AK6" s="180">
        <f t="shared" si="4"/>
        <v>0</v>
      </c>
      <c r="AL6" s="180">
        <f>VLOOKUP($D6,个税系统表!$D:$AN,MATCH(海淀分公司工资表!AL$1,个税系统表!$D$1:$AM$1,0),FALSE)</f>
        <v>0</v>
      </c>
      <c r="AM6" s="180">
        <f>VLOOKUP($D6,个税系统表!$D:$AN,MATCH(海淀分公司工资表!AM$1,个税系统表!$D$1:$AM$1,0),FALSE)</f>
        <v>7623.75</v>
      </c>
      <c r="AN6" s="180">
        <f>VLOOKUP($D6,个税系统表!$D:$AN,MATCH(海淀分公司工资表!AN$1,个税系统表!$D$1:$AM$1,0),FALSE)</f>
        <v>228.71</v>
      </c>
      <c r="AO6" s="180">
        <f>VLOOKUP($D6,个税系统表!$D:$AN,MATCH(海淀分公司工资表!AO$1,个税系统表!$D$1:$AM$1,0),FALSE)</f>
        <v>0</v>
      </c>
      <c r="AP6" s="180">
        <f>VLOOKUP($D6,个税系统表!$D:$AN,MATCH(海淀分公司工资表!AP$1,个税系统表!$D$1:$AM$1,0),FALSE)</f>
        <v>228.71</v>
      </c>
      <c r="AQ6" s="181">
        <f t="shared" si="5"/>
        <v>12395.04</v>
      </c>
      <c r="AR6" s="182"/>
      <c r="AS6" s="183">
        <f t="shared" si="6"/>
        <v>12395.04</v>
      </c>
      <c r="AT6" s="179">
        <f>VLOOKUP($H6,缴费比例!$B:$O,MATCH(AT$1,缴费比例!$B$1:$O$1,0),FALSE)</f>
        <v>170</v>
      </c>
      <c r="AU6" s="179">
        <v>2</v>
      </c>
      <c r="AV6" s="179">
        <f t="shared" si="7"/>
        <v>12795.75</v>
      </c>
      <c r="AW6" s="236" t="s">
        <v>368</v>
      </c>
      <c r="AX6" s="192" t="s">
        <v>146</v>
      </c>
      <c r="AY6" s="192" t="s">
        <v>346</v>
      </c>
      <c r="AZ6" s="185"/>
      <c r="BA6" s="186" t="str">
        <f t="shared" si="8"/>
        <v>正确</v>
      </c>
    </row>
    <row r="7" spans="1:55">
      <c r="A7" s="62">
        <v>40</v>
      </c>
      <c r="B7" s="63" t="s">
        <v>338</v>
      </c>
      <c r="C7" s="157" t="s">
        <v>316</v>
      </c>
      <c r="D7" s="157" t="s">
        <v>317</v>
      </c>
      <c r="E7" s="64" t="str">
        <f t="shared" si="0"/>
        <v>女</v>
      </c>
      <c r="F7" s="74">
        <f t="shared" si="1"/>
        <v>33300</v>
      </c>
      <c r="G7" s="188">
        <v>18010136083</v>
      </c>
      <c r="H7" s="173" t="s">
        <v>307</v>
      </c>
      <c r="I7" s="164">
        <v>44593</v>
      </c>
      <c r="J7" s="175"/>
      <c r="K7" s="176"/>
      <c r="L7" s="176"/>
      <c r="M7" s="193">
        <v>20833</v>
      </c>
      <c r="N7" s="177"/>
      <c r="O7" s="191"/>
      <c r="P7" s="177"/>
      <c r="Q7" s="177"/>
      <c r="R7" s="177"/>
      <c r="S7" s="177"/>
      <c r="T7" s="190">
        <f t="shared" si="9"/>
        <v>20833</v>
      </c>
      <c r="U7" s="179">
        <f>VLOOKUP($D7,社保!$C:$AF,MATCH(U$1,社保!$C$1:$AF$1,0),FALSE)</f>
        <v>1559.28</v>
      </c>
      <c r="V7" s="179">
        <f>VLOOKUP($D7,社保!$C:$AF,MATCH(V$1,社保!$C$1:$AF$1,0),FALSE)+VLOOKUP($D7,社保!$C:$AF,MATCH("个人大病",社保!$C$1:$AF$1,0),FALSE)</f>
        <v>392.82</v>
      </c>
      <c r="W7" s="179">
        <f>VLOOKUP($D7,社保!$C:$AF,MATCH(W$1,社保!$C$1:$AF$1,0),FALSE)</f>
        <v>97.46</v>
      </c>
      <c r="X7" s="179">
        <f t="shared" si="2"/>
        <v>2049.56</v>
      </c>
      <c r="Y7" s="179">
        <f>VLOOKUP($D7,社保!$C:$AF,MATCH(Y$1,社保!$C$1:$AF$1,0),FALSE)</f>
        <v>2339</v>
      </c>
      <c r="Z7" s="179">
        <f t="shared" si="3"/>
        <v>4388.5599999999995</v>
      </c>
      <c r="AA7" s="191"/>
      <c r="AB7" s="180">
        <f>VLOOKUP($D7,个税系统表!$D:$AN,MATCH(海淀分公司工资表!AB$1,个税系统表!$D$1:$AM$1,0),FALSE)</f>
        <v>20833</v>
      </c>
      <c r="AC7" s="180">
        <f>VLOOKUP($D7,个税系统表!$D:$AN,MATCH(海淀分公司工资表!AC$1,个税系统表!$D$1:$AM$1,0),FALSE)</f>
        <v>5000</v>
      </c>
      <c r="AD7" s="180">
        <f>VLOOKUP($D7,个税系统表!$D:$AN,MATCH(海淀分公司工资表!AD$1,个税系统表!$D$1:$AM$1,0),FALSE)</f>
        <v>4388.5600000000004</v>
      </c>
      <c r="AE7" s="180">
        <f>VLOOKUP($D7,个税系统表!$D:$AN,MATCH(海淀分公司工资表!AE$2,个税系统表!$D$1:$AM$1,0),FALSE)</f>
        <v>0</v>
      </c>
      <c r="AF7" s="180">
        <f>VLOOKUP($D7,个税系统表!$D:$AN,MATCH(海淀分公司工资表!AF$2,个税系统表!$D$1:$AM$1,0),FALSE)</f>
        <v>0</v>
      </c>
      <c r="AG7" s="180">
        <f>VLOOKUP($D7,个税系统表!$D:$AN,MATCH(海淀分公司工资表!AG$2,个税系统表!$D$1:$AM$1,0),FALSE)</f>
        <v>0</v>
      </c>
      <c r="AH7" s="180">
        <f>VLOOKUP($D7,个税系统表!$D:$AN,MATCH(海淀分公司工资表!AH$2,个税系统表!$D$1:$AM$1,0),FALSE)</f>
        <v>0</v>
      </c>
      <c r="AI7" s="180">
        <f>VLOOKUP($D7,个税系统表!$D:$AN,MATCH(海淀分公司工资表!AI$2,个税系统表!$D$1:$AM$1,0),FALSE)</f>
        <v>0</v>
      </c>
      <c r="AJ7" s="174"/>
      <c r="AK7" s="180">
        <f t="shared" si="4"/>
        <v>0</v>
      </c>
      <c r="AL7" s="180">
        <f>VLOOKUP($D7,个税系统表!$D:$AN,MATCH(海淀分公司工资表!AL$1,个税系统表!$D$1:$AM$1,0),FALSE)</f>
        <v>0</v>
      </c>
      <c r="AM7" s="180">
        <f>VLOOKUP($D7,个税系统表!$D:$AN,MATCH(海淀分公司工资表!AM$1,个税系统表!$D$1:$AM$1,0),FALSE)</f>
        <v>11444.44</v>
      </c>
      <c r="AN7" s="180">
        <f>VLOOKUP($D7,个税系统表!$D:$AN,MATCH(海淀分公司工资表!AN$1,个税系统表!$D$1:$AM$1,0),FALSE)</f>
        <v>343.33</v>
      </c>
      <c r="AO7" s="180">
        <f>VLOOKUP($D7,个税系统表!$D:$AN,MATCH(海淀分公司工资表!AO$1,个税系统表!$D$1:$AM$1,0),FALSE)</f>
        <v>0</v>
      </c>
      <c r="AP7" s="180">
        <f>VLOOKUP($D7,个税系统表!$D:$AN,MATCH(海淀分公司工资表!AP$1,个税系统表!$D$1:$AM$1,0),FALSE)</f>
        <v>343.33</v>
      </c>
      <c r="AQ7" s="181">
        <f t="shared" si="5"/>
        <v>16101.110000000002</v>
      </c>
      <c r="AR7" s="182"/>
      <c r="AS7" s="183">
        <f t="shared" si="6"/>
        <v>16101.110000000002</v>
      </c>
      <c r="AT7" s="179">
        <f>VLOOKUP($H7,缴费比例!$B:$O,MATCH(AT$1,缴费比例!$B$1:$O$1,0),FALSE)</f>
        <v>170</v>
      </c>
      <c r="AU7" s="179">
        <v>2</v>
      </c>
      <c r="AV7" s="179">
        <f t="shared" si="7"/>
        <v>16616.440000000002</v>
      </c>
      <c r="AW7" s="236" t="s">
        <v>369</v>
      </c>
      <c r="AX7" s="192" t="s">
        <v>146</v>
      </c>
      <c r="AY7" s="192" t="s">
        <v>347</v>
      </c>
      <c r="AZ7" s="185"/>
      <c r="BA7" s="186" t="str">
        <f t="shared" si="8"/>
        <v>正确</v>
      </c>
    </row>
    <row r="8" spans="1:55">
      <c r="A8" s="62">
        <v>41</v>
      </c>
      <c r="B8" s="63" t="s">
        <v>338</v>
      </c>
      <c r="C8" s="157" t="s">
        <v>318</v>
      </c>
      <c r="D8" s="157" t="s">
        <v>319</v>
      </c>
      <c r="E8" s="64" t="str">
        <f t="shared" si="0"/>
        <v>男</v>
      </c>
      <c r="F8" s="74">
        <f t="shared" si="1"/>
        <v>34031</v>
      </c>
      <c r="G8" s="188">
        <v>19910781849</v>
      </c>
      <c r="H8" s="173" t="s">
        <v>307</v>
      </c>
      <c r="I8" s="164">
        <v>44593</v>
      </c>
      <c r="J8" s="175"/>
      <c r="K8" s="176"/>
      <c r="L8" s="176"/>
      <c r="M8" s="193">
        <v>20000</v>
      </c>
      <c r="N8" s="177"/>
      <c r="O8" s="191">
        <v>2500</v>
      </c>
      <c r="P8" s="177"/>
      <c r="Q8" s="177"/>
      <c r="R8" s="177"/>
      <c r="S8" s="177"/>
      <c r="T8" s="190">
        <f t="shared" si="9"/>
        <v>17500</v>
      </c>
      <c r="U8" s="179">
        <f>VLOOKUP($D8,社保!$C:$AF,MATCH(U$1,社保!$C$1:$AF$1,0),FALSE)</f>
        <v>1174.56</v>
      </c>
      <c r="V8" s="179">
        <f>VLOOKUP($D8,社保!$C:$AF,MATCH(V$1,社保!$C$1:$AF$1,0),FALSE)+VLOOKUP($D8,社保!$C:$AF,MATCH("个人大病",社保!$C$1:$AF$1,0),FALSE)</f>
        <v>296.64</v>
      </c>
      <c r="W8" s="179">
        <f>VLOOKUP($D8,社保!$C:$AF,MATCH(W$1,社保!$C$1:$AF$1,0),FALSE)</f>
        <v>73.41</v>
      </c>
      <c r="X8" s="179">
        <f t="shared" si="2"/>
        <v>1544.61</v>
      </c>
      <c r="Y8" s="179">
        <f>VLOOKUP($D8,社保!$C:$AF,MATCH(Y$1,社保!$C$1:$AF$1,0),FALSE)</f>
        <v>1762</v>
      </c>
      <c r="Z8" s="179">
        <f t="shared" si="3"/>
        <v>3306.6099999999997</v>
      </c>
      <c r="AA8" s="191"/>
      <c r="AB8" s="180">
        <f>VLOOKUP($D8,个税系统表!$D:$AN,MATCH(海淀分公司工资表!AB$1,个税系统表!$D$1:$AM$1,0),FALSE)</f>
        <v>17500</v>
      </c>
      <c r="AC8" s="180">
        <f>VLOOKUP($D8,个税系统表!$D:$AN,MATCH(海淀分公司工资表!AC$1,个税系统表!$D$1:$AM$1,0),FALSE)</f>
        <v>5000</v>
      </c>
      <c r="AD8" s="180">
        <f>VLOOKUP($D8,个税系统表!$D:$AN,MATCH(海淀分公司工资表!AD$1,个税系统表!$D$1:$AM$1,0),FALSE)</f>
        <v>3306.61</v>
      </c>
      <c r="AE8" s="180">
        <f>VLOOKUP($D8,个税系统表!$D:$AN,MATCH(海淀分公司工资表!AE$2,个税系统表!$D$1:$AM$1,0),FALSE)</f>
        <v>0</v>
      </c>
      <c r="AF8" s="180">
        <f>VLOOKUP($D8,个税系统表!$D:$AN,MATCH(海淀分公司工资表!AF$2,个税系统表!$D$1:$AM$1,0),FALSE)</f>
        <v>0</v>
      </c>
      <c r="AG8" s="180">
        <f>VLOOKUP($D8,个税系统表!$D:$AN,MATCH(海淀分公司工资表!AG$2,个税系统表!$D$1:$AM$1,0),FALSE)</f>
        <v>0</v>
      </c>
      <c r="AH8" s="180">
        <f>VLOOKUP($D8,个税系统表!$D:$AN,MATCH(海淀分公司工资表!AH$2,个税系统表!$D$1:$AM$1,0),FALSE)</f>
        <v>0</v>
      </c>
      <c r="AI8" s="180">
        <f>VLOOKUP($D8,个税系统表!$D:$AN,MATCH(海淀分公司工资表!AI$2,个税系统表!$D$1:$AM$1,0),FALSE)</f>
        <v>0</v>
      </c>
      <c r="AJ8" s="174"/>
      <c r="AK8" s="180">
        <f t="shared" si="4"/>
        <v>0</v>
      </c>
      <c r="AL8" s="180">
        <f>VLOOKUP($D8,个税系统表!$D:$AN,MATCH(海淀分公司工资表!AL$1,个税系统表!$D$1:$AM$1,0),FALSE)</f>
        <v>0</v>
      </c>
      <c r="AM8" s="180">
        <f>VLOOKUP($D8,个税系统表!$D:$AN,MATCH(海淀分公司工资表!AM$1,个税系统表!$D$1:$AM$1,0),FALSE)</f>
        <v>9193.39</v>
      </c>
      <c r="AN8" s="180">
        <f>VLOOKUP($D8,个税系统表!$D:$AN,MATCH(海淀分公司工资表!AN$1,个税系统表!$D$1:$AM$1,0),FALSE)</f>
        <v>275.8</v>
      </c>
      <c r="AO8" s="180">
        <f>VLOOKUP($D8,个税系统表!$D:$AN,MATCH(海淀分公司工资表!AO$1,个税系统表!$D$1:$AM$1,0),FALSE)</f>
        <v>0</v>
      </c>
      <c r="AP8" s="180">
        <f>VLOOKUP($D8,个税系统表!$D:$AN,MATCH(海淀分公司工资表!AP$1,个税系统表!$D$1:$AM$1,0),FALSE)</f>
        <v>275.8</v>
      </c>
      <c r="AQ8" s="181">
        <f t="shared" si="5"/>
        <v>13917.59</v>
      </c>
      <c r="AR8" s="182"/>
      <c r="AS8" s="183">
        <f t="shared" si="6"/>
        <v>13917.59</v>
      </c>
      <c r="AT8" s="179">
        <f>VLOOKUP($H8,缴费比例!$B:$O,MATCH(AT$1,缴费比例!$B$1:$O$1,0),FALSE)</f>
        <v>170</v>
      </c>
      <c r="AU8" s="179">
        <v>2</v>
      </c>
      <c r="AV8" s="179">
        <f t="shared" si="7"/>
        <v>14365.39</v>
      </c>
      <c r="AW8" s="236" t="s">
        <v>370</v>
      </c>
      <c r="AX8" s="194" t="s">
        <v>146</v>
      </c>
      <c r="AY8" s="192" t="s">
        <v>348</v>
      </c>
      <c r="AZ8" s="185"/>
      <c r="BA8" s="186" t="str">
        <f t="shared" si="8"/>
        <v>正确</v>
      </c>
    </row>
    <row r="9" spans="1:55">
      <c r="A9" s="62">
        <v>42</v>
      </c>
      <c r="B9" s="63" t="s">
        <v>338</v>
      </c>
      <c r="C9" s="157" t="s">
        <v>320</v>
      </c>
      <c r="D9" s="157" t="s">
        <v>321</v>
      </c>
      <c r="E9" s="64" t="str">
        <f t="shared" si="0"/>
        <v>男</v>
      </c>
      <c r="F9" s="74">
        <f t="shared" si="1"/>
        <v>29152</v>
      </c>
      <c r="G9" s="188">
        <v>13366186075</v>
      </c>
      <c r="H9" s="173" t="s">
        <v>307</v>
      </c>
      <c r="I9" s="164">
        <v>44593</v>
      </c>
      <c r="J9" s="175"/>
      <c r="K9" s="176"/>
      <c r="L9" s="176"/>
      <c r="M9" s="193">
        <v>17500</v>
      </c>
      <c r="N9" s="177"/>
      <c r="O9" s="191"/>
      <c r="P9" s="177"/>
      <c r="Q9" s="177"/>
      <c r="R9" s="177"/>
      <c r="S9" s="177"/>
      <c r="T9" s="190">
        <f t="shared" si="9"/>
        <v>17500</v>
      </c>
      <c r="U9" s="179">
        <f>VLOOKUP($D9,社保!$C:$AF,MATCH(U$1,社保!$C$1:$AF$1,0),FALSE)</f>
        <v>1340.8</v>
      </c>
      <c r="V9" s="179">
        <f>VLOOKUP($D9,社保!$C:$AF,MATCH(V$1,社保!$C$1:$AF$1,0),FALSE)+VLOOKUP($D9,社保!$C:$AF,MATCH("个人大病",社保!$C$1:$AF$1,0),FALSE)</f>
        <v>338.2</v>
      </c>
      <c r="W9" s="179">
        <f>VLOOKUP($D9,社保!$C:$AF,MATCH(W$1,社保!$C$1:$AF$1,0),FALSE)</f>
        <v>83.8</v>
      </c>
      <c r="X9" s="179">
        <f t="shared" si="2"/>
        <v>1762.8</v>
      </c>
      <c r="Y9" s="179">
        <f>VLOOKUP($D9,社保!$C:$AF,MATCH(Y$1,社保!$C$1:$AF$1,0),FALSE)</f>
        <v>2011</v>
      </c>
      <c r="Z9" s="179">
        <f t="shared" si="3"/>
        <v>3773.8</v>
      </c>
      <c r="AA9" s="191"/>
      <c r="AB9" s="180">
        <f>VLOOKUP($D9,个税系统表!$D:$AN,MATCH(海淀分公司工资表!AB$1,个税系统表!$D$1:$AM$1,0),FALSE)</f>
        <v>17500</v>
      </c>
      <c r="AC9" s="180">
        <f>VLOOKUP($D9,个税系统表!$D:$AN,MATCH(海淀分公司工资表!AC$1,个税系统表!$D$1:$AM$1,0),FALSE)</f>
        <v>5000</v>
      </c>
      <c r="AD9" s="180">
        <f>VLOOKUP($D9,个税系统表!$D:$AN,MATCH(海淀分公司工资表!AD$1,个税系统表!$D$1:$AM$1,0),FALSE)</f>
        <v>3773.8</v>
      </c>
      <c r="AE9" s="180">
        <f>VLOOKUP($D9,个税系统表!$D:$AN,MATCH(海淀分公司工资表!AE$2,个税系统表!$D$1:$AM$1,0),FALSE)</f>
        <v>0</v>
      </c>
      <c r="AF9" s="180">
        <f>VLOOKUP($D9,个税系统表!$D:$AN,MATCH(海淀分公司工资表!AF$2,个税系统表!$D$1:$AM$1,0),FALSE)</f>
        <v>0</v>
      </c>
      <c r="AG9" s="180">
        <f>VLOOKUP($D9,个税系统表!$D:$AN,MATCH(海淀分公司工资表!AG$2,个税系统表!$D$1:$AM$1,0),FALSE)</f>
        <v>0</v>
      </c>
      <c r="AH9" s="180">
        <f>VLOOKUP($D9,个税系统表!$D:$AN,MATCH(海淀分公司工资表!AH$2,个税系统表!$D$1:$AM$1,0),FALSE)</f>
        <v>0</v>
      </c>
      <c r="AI9" s="180">
        <f>VLOOKUP($D9,个税系统表!$D:$AN,MATCH(海淀分公司工资表!AI$2,个税系统表!$D$1:$AM$1,0),FALSE)</f>
        <v>0</v>
      </c>
      <c r="AJ9" s="174"/>
      <c r="AK9" s="180">
        <f t="shared" si="4"/>
        <v>0</v>
      </c>
      <c r="AL9" s="180">
        <f>VLOOKUP($D9,个税系统表!$D:$AN,MATCH(海淀分公司工资表!AL$1,个税系统表!$D$1:$AM$1,0),FALSE)</f>
        <v>0</v>
      </c>
      <c r="AM9" s="180">
        <f>VLOOKUP($D9,个税系统表!$D:$AN,MATCH(海淀分公司工资表!AM$1,个税系统表!$D$1:$AM$1,0),FALSE)</f>
        <v>8726.2000000000007</v>
      </c>
      <c r="AN9" s="180">
        <f>VLOOKUP($D9,个税系统表!$D:$AN,MATCH(海淀分公司工资表!AN$1,个税系统表!$D$1:$AM$1,0),FALSE)</f>
        <v>261.79000000000002</v>
      </c>
      <c r="AO9" s="180">
        <f>VLOOKUP($D9,个税系统表!$D:$AN,MATCH(海淀分公司工资表!AO$1,个税系统表!$D$1:$AM$1,0),FALSE)</f>
        <v>0</v>
      </c>
      <c r="AP9" s="180">
        <f>VLOOKUP($D9,个税系统表!$D:$AN,MATCH(海淀分公司工资表!AP$1,个税系统表!$D$1:$AM$1,0),FALSE)</f>
        <v>261.79000000000002</v>
      </c>
      <c r="AQ9" s="181">
        <f t="shared" si="5"/>
        <v>13464.41</v>
      </c>
      <c r="AR9" s="182"/>
      <c r="AS9" s="183">
        <f t="shared" si="6"/>
        <v>13464.41</v>
      </c>
      <c r="AT9" s="179">
        <f>VLOOKUP($H9,缴费比例!$B:$O,MATCH(AT$1,缴费比例!$B$1:$O$1,0),FALSE)</f>
        <v>170</v>
      </c>
      <c r="AU9" s="179">
        <v>2</v>
      </c>
      <c r="AV9" s="179">
        <f t="shared" si="7"/>
        <v>13898.2</v>
      </c>
      <c r="AW9" s="236" t="s">
        <v>371</v>
      </c>
      <c r="AX9" s="192" t="s">
        <v>146</v>
      </c>
      <c r="AY9" s="192" t="s">
        <v>349</v>
      </c>
      <c r="AZ9" s="185"/>
      <c r="BA9" s="186" t="str">
        <f t="shared" si="8"/>
        <v>正确</v>
      </c>
    </row>
    <row r="10" spans="1:55">
      <c r="A10" s="62">
        <v>43</v>
      </c>
      <c r="B10" s="63" t="s">
        <v>338</v>
      </c>
      <c r="C10" s="158" t="s">
        <v>322</v>
      </c>
      <c r="D10" s="157" t="s">
        <v>323</v>
      </c>
      <c r="E10" s="64" t="str">
        <f t="shared" si="0"/>
        <v>女</v>
      </c>
      <c r="F10" s="74">
        <f t="shared" si="1"/>
        <v>33935</v>
      </c>
      <c r="G10" s="188">
        <v>13311103990</v>
      </c>
      <c r="H10" s="173" t="s">
        <v>307</v>
      </c>
      <c r="I10" s="164">
        <v>44593</v>
      </c>
      <c r="J10" s="175"/>
      <c r="K10" s="176"/>
      <c r="L10" s="176"/>
      <c r="M10" s="193">
        <v>13333</v>
      </c>
      <c r="N10" s="177"/>
      <c r="O10" s="191"/>
      <c r="P10" s="177"/>
      <c r="Q10" s="177"/>
      <c r="R10" s="177"/>
      <c r="S10" s="177"/>
      <c r="T10" s="190">
        <f t="shared" si="9"/>
        <v>13333</v>
      </c>
      <c r="U10" s="179">
        <f>VLOOKUP($D10,社保!$C:$AF,MATCH(U$1,社保!$C$1:$AF$1,0),FALSE)</f>
        <v>760.64</v>
      </c>
      <c r="V10" s="179">
        <f>VLOOKUP($D10,社保!$C:$AF,MATCH(V$1,社保!$C$1:$AF$1,0),FALSE)+VLOOKUP($D10,社保!$C:$AF,MATCH("个人大病",社保!$C$1:$AF$1,0),FALSE)</f>
        <v>193.16</v>
      </c>
      <c r="W10" s="179">
        <f>VLOOKUP($D10,社保!$C:$AF,MATCH(W$1,社保!$C$1:$AF$1,0),FALSE)</f>
        <v>47.54</v>
      </c>
      <c r="X10" s="179">
        <f t="shared" si="2"/>
        <v>1001.3399999999999</v>
      </c>
      <c r="Y10" s="179">
        <f>VLOOKUP($D10,社保!$C:$AF,MATCH(Y$1,社保!$C$1:$AF$1,0),FALSE)</f>
        <v>1141</v>
      </c>
      <c r="Z10" s="179">
        <f t="shared" si="3"/>
        <v>2142.34</v>
      </c>
      <c r="AA10" s="191"/>
      <c r="AB10" s="180">
        <f>VLOOKUP($D10,个税系统表!$D:$AN,MATCH(海淀分公司工资表!AB$1,个税系统表!$D$1:$AM$1,0),FALSE)</f>
        <v>13333</v>
      </c>
      <c r="AC10" s="180">
        <f>VLOOKUP($D10,个税系统表!$D:$AN,MATCH(海淀分公司工资表!AC$1,个税系统表!$D$1:$AM$1,0),FALSE)</f>
        <v>5000</v>
      </c>
      <c r="AD10" s="180">
        <f>VLOOKUP($D10,个税系统表!$D:$AN,MATCH(海淀分公司工资表!AD$1,个税系统表!$D$1:$AM$1,0),FALSE)</f>
        <v>2142.34</v>
      </c>
      <c r="AE10" s="180">
        <f>VLOOKUP($D10,个税系统表!$D:$AN,MATCH(海淀分公司工资表!AE$2,个税系统表!$D$1:$AM$1,0),FALSE)</f>
        <v>0</v>
      </c>
      <c r="AF10" s="180">
        <f>VLOOKUP($D10,个税系统表!$D:$AN,MATCH(海淀分公司工资表!AF$2,个税系统表!$D$1:$AM$1,0),FALSE)</f>
        <v>0</v>
      </c>
      <c r="AG10" s="180">
        <f>VLOOKUP($D10,个税系统表!$D:$AN,MATCH(海淀分公司工资表!AG$2,个税系统表!$D$1:$AM$1,0),FALSE)</f>
        <v>0</v>
      </c>
      <c r="AH10" s="180">
        <f>VLOOKUP($D10,个税系统表!$D:$AN,MATCH(海淀分公司工资表!AH$2,个税系统表!$D$1:$AM$1,0),FALSE)</f>
        <v>0</v>
      </c>
      <c r="AI10" s="180">
        <f>VLOOKUP($D10,个税系统表!$D:$AN,MATCH(海淀分公司工资表!AI$2,个税系统表!$D$1:$AM$1,0),FALSE)</f>
        <v>0</v>
      </c>
      <c r="AJ10" s="174"/>
      <c r="AK10" s="180">
        <f t="shared" si="4"/>
        <v>0</v>
      </c>
      <c r="AL10" s="180">
        <f>VLOOKUP($D10,个税系统表!$D:$AN,MATCH(海淀分公司工资表!AL$1,个税系统表!$D$1:$AM$1,0),FALSE)</f>
        <v>0</v>
      </c>
      <c r="AM10" s="180">
        <f>VLOOKUP($D10,个税系统表!$D:$AN,MATCH(海淀分公司工资表!AM$1,个税系统表!$D$1:$AM$1,0),FALSE)</f>
        <v>6190.66</v>
      </c>
      <c r="AN10" s="180">
        <f>VLOOKUP($D10,个税系统表!$D:$AN,MATCH(海淀分公司工资表!AN$1,个税系统表!$D$1:$AM$1,0),FALSE)</f>
        <v>185.72</v>
      </c>
      <c r="AO10" s="180">
        <f>VLOOKUP($D10,个税系统表!$D:$AN,MATCH(海淀分公司工资表!AO$1,个税系统表!$D$1:$AM$1,0),FALSE)</f>
        <v>0</v>
      </c>
      <c r="AP10" s="180">
        <f>VLOOKUP($D10,个税系统表!$D:$AN,MATCH(海淀分公司工资表!AP$1,个税系统表!$D$1:$AM$1,0),FALSE)</f>
        <v>185.72</v>
      </c>
      <c r="AQ10" s="181">
        <f t="shared" si="5"/>
        <v>11004.94</v>
      </c>
      <c r="AR10" s="182"/>
      <c r="AS10" s="183">
        <f t="shared" si="6"/>
        <v>11004.94</v>
      </c>
      <c r="AT10" s="179">
        <f>VLOOKUP($H10,缴费比例!$B:$O,MATCH(AT$1,缴费比例!$B$1:$O$1,0),FALSE)</f>
        <v>170</v>
      </c>
      <c r="AU10" s="179">
        <v>2</v>
      </c>
      <c r="AV10" s="179">
        <f t="shared" si="7"/>
        <v>11362.66</v>
      </c>
      <c r="AW10" s="236" t="s">
        <v>372</v>
      </c>
      <c r="AX10" s="192" t="s">
        <v>146</v>
      </c>
      <c r="AY10" s="192" t="s">
        <v>349</v>
      </c>
      <c r="AZ10" s="185"/>
      <c r="BA10" s="186" t="str">
        <f t="shared" si="8"/>
        <v>正确</v>
      </c>
    </row>
    <row r="11" spans="1:55">
      <c r="A11" s="62">
        <v>44</v>
      </c>
      <c r="B11" s="63" t="s">
        <v>338</v>
      </c>
      <c r="C11" s="157" t="s">
        <v>324</v>
      </c>
      <c r="D11" s="157" t="s">
        <v>325</v>
      </c>
      <c r="E11" s="64" t="str">
        <f t="shared" si="0"/>
        <v>男</v>
      </c>
      <c r="F11" s="74">
        <f t="shared" si="1"/>
        <v>33166</v>
      </c>
      <c r="G11" s="188">
        <v>18911358997</v>
      </c>
      <c r="H11" s="173" t="s">
        <v>307</v>
      </c>
      <c r="I11" s="164">
        <v>44593</v>
      </c>
      <c r="J11" s="175"/>
      <c r="K11" s="176"/>
      <c r="L11" s="176"/>
      <c r="M11" s="193">
        <v>25000</v>
      </c>
      <c r="N11" s="177"/>
      <c r="O11" s="191">
        <v>3333.33</v>
      </c>
      <c r="P11" s="177"/>
      <c r="Q11" s="177"/>
      <c r="R11" s="177"/>
      <c r="S11" s="177"/>
      <c r="T11" s="190">
        <f t="shared" si="9"/>
        <v>21666.67</v>
      </c>
      <c r="U11" s="179">
        <f>VLOOKUP($D11,社保!$C:$AF,MATCH(U$1,社保!$C$1:$AF$1,0),FALSE)</f>
        <v>1560</v>
      </c>
      <c r="V11" s="179">
        <f>VLOOKUP($D11,社保!$C:$AF,MATCH(V$1,社保!$C$1:$AF$1,0),FALSE)+VLOOKUP($D11,社保!$C:$AF,MATCH("个人大病",社保!$C$1:$AF$1,0),FALSE)</f>
        <v>393</v>
      </c>
      <c r="W11" s="179">
        <f>VLOOKUP($D11,社保!$C:$AF,MATCH(W$1,社保!$C$1:$AF$1,0),FALSE)</f>
        <v>97.5</v>
      </c>
      <c r="X11" s="179">
        <f t="shared" si="2"/>
        <v>2050.5</v>
      </c>
      <c r="Y11" s="179">
        <f>VLOOKUP($D11,社保!$C:$AF,MATCH(Y$1,社保!$C$1:$AF$1,0),FALSE)</f>
        <v>2340</v>
      </c>
      <c r="Z11" s="179">
        <f t="shared" si="3"/>
        <v>4390.5</v>
      </c>
      <c r="AA11" s="191"/>
      <c r="AB11" s="180">
        <f>VLOOKUP($D11,个税系统表!$D:$AN,MATCH(海淀分公司工资表!AB$1,个税系统表!$D$1:$AM$1,0),FALSE)</f>
        <v>21666.67</v>
      </c>
      <c r="AC11" s="180">
        <f>VLOOKUP($D11,个税系统表!$D:$AN,MATCH(海淀分公司工资表!AC$1,个税系统表!$D$1:$AM$1,0),FALSE)</f>
        <v>5000</v>
      </c>
      <c r="AD11" s="180">
        <f>VLOOKUP($D11,个税系统表!$D:$AN,MATCH(海淀分公司工资表!AD$1,个税系统表!$D$1:$AM$1,0),FALSE)</f>
        <v>4390.5</v>
      </c>
      <c r="AE11" s="180">
        <f>VLOOKUP($D11,个税系统表!$D:$AN,MATCH(海淀分公司工资表!AE$2,个税系统表!$D$1:$AM$1,0),FALSE)</f>
        <v>0</v>
      </c>
      <c r="AF11" s="180">
        <f>VLOOKUP($D11,个税系统表!$D:$AN,MATCH(海淀分公司工资表!AF$2,个税系统表!$D$1:$AM$1,0),FALSE)</f>
        <v>0</v>
      </c>
      <c r="AG11" s="180">
        <f>VLOOKUP($D11,个税系统表!$D:$AN,MATCH(海淀分公司工资表!AG$2,个税系统表!$D$1:$AM$1,0),FALSE)</f>
        <v>0</v>
      </c>
      <c r="AH11" s="180">
        <f>VLOOKUP($D11,个税系统表!$D:$AN,MATCH(海淀分公司工资表!AH$2,个税系统表!$D$1:$AM$1,0),FALSE)</f>
        <v>0</v>
      </c>
      <c r="AI11" s="180">
        <f>VLOOKUP($D11,个税系统表!$D:$AN,MATCH(海淀分公司工资表!AI$2,个税系统表!$D$1:$AM$1,0),FALSE)</f>
        <v>0</v>
      </c>
      <c r="AJ11" s="174"/>
      <c r="AK11" s="180">
        <f t="shared" si="4"/>
        <v>0</v>
      </c>
      <c r="AL11" s="180">
        <f>VLOOKUP($D11,个税系统表!$D:$AN,MATCH(海淀分公司工资表!AL$1,个税系统表!$D$1:$AM$1,0),FALSE)</f>
        <v>0</v>
      </c>
      <c r="AM11" s="180">
        <f>VLOOKUP($D11,个税系统表!$D:$AN,MATCH(海淀分公司工资表!AM$1,个税系统表!$D$1:$AM$1,0),FALSE)</f>
        <v>12276.17</v>
      </c>
      <c r="AN11" s="180">
        <f>VLOOKUP($D11,个税系统表!$D:$AN,MATCH(海淀分公司工资表!AN$1,个税系统表!$D$1:$AM$1,0),FALSE)</f>
        <v>368.29</v>
      </c>
      <c r="AO11" s="180">
        <f>VLOOKUP($D11,个税系统表!$D:$AN,MATCH(海淀分公司工资表!AO$1,个税系统表!$D$1:$AM$1,0),FALSE)</f>
        <v>0</v>
      </c>
      <c r="AP11" s="180">
        <f>VLOOKUP($D11,个税系统表!$D:$AN,MATCH(海淀分公司工资表!AP$1,个税系统表!$D$1:$AM$1,0),FALSE)</f>
        <v>368.29</v>
      </c>
      <c r="AQ11" s="181">
        <f t="shared" si="5"/>
        <v>16907.879999999997</v>
      </c>
      <c r="AR11" s="182"/>
      <c r="AS11" s="183">
        <f t="shared" si="6"/>
        <v>16907.879999999997</v>
      </c>
      <c r="AT11" s="179">
        <f>VLOOKUP($H11,缴费比例!$B:$O,MATCH(AT$1,缴费比例!$B$1:$O$1,0),FALSE)</f>
        <v>170</v>
      </c>
      <c r="AU11" s="179">
        <v>2</v>
      </c>
      <c r="AV11" s="179">
        <f t="shared" si="7"/>
        <v>17448.169999999998</v>
      </c>
      <c r="AW11" s="236" t="s">
        <v>373</v>
      </c>
      <c r="AX11" s="192" t="s">
        <v>342</v>
      </c>
      <c r="AY11" s="192" t="s">
        <v>350</v>
      </c>
      <c r="AZ11" s="185"/>
      <c r="BA11" s="186" t="str">
        <f t="shared" si="8"/>
        <v>正确</v>
      </c>
    </row>
    <row r="12" spans="1:55">
      <c r="A12" s="62">
        <v>45</v>
      </c>
      <c r="B12" s="63" t="s">
        <v>338</v>
      </c>
      <c r="C12" s="159" t="s">
        <v>326</v>
      </c>
      <c r="D12" s="160" t="s">
        <v>340</v>
      </c>
      <c r="E12" s="64" t="str">
        <f t="shared" si="0"/>
        <v>男</v>
      </c>
      <c r="F12" s="74">
        <f t="shared" si="1"/>
        <v>30073</v>
      </c>
      <c r="G12" s="188">
        <v>13311097286</v>
      </c>
      <c r="H12" s="173" t="s">
        <v>307</v>
      </c>
      <c r="I12" s="164">
        <v>44593</v>
      </c>
      <c r="J12" s="175"/>
      <c r="K12" s="176"/>
      <c r="L12" s="176"/>
      <c r="M12" s="189">
        <v>20833</v>
      </c>
      <c r="N12" s="177"/>
      <c r="O12" s="191"/>
      <c r="P12" s="177"/>
      <c r="Q12" s="177"/>
      <c r="R12" s="177"/>
      <c r="S12" s="177"/>
      <c r="T12" s="190">
        <f t="shared" si="9"/>
        <v>20833</v>
      </c>
      <c r="U12" s="179">
        <f>VLOOKUP($D12,社保!$C:$AF,MATCH(U$1,社保!$C$1:$AF$1,0),FALSE)</f>
        <v>1559.28</v>
      </c>
      <c r="V12" s="179">
        <f>VLOOKUP($D12,社保!$C:$AF,MATCH(V$1,社保!$C$1:$AF$1,0),FALSE)+VLOOKUP($D12,社保!$C:$AF,MATCH("个人大病",社保!$C$1:$AF$1,0),FALSE)</f>
        <v>392.82</v>
      </c>
      <c r="W12" s="179">
        <f>VLOOKUP($D12,社保!$C:$AF,MATCH(W$1,社保!$C$1:$AF$1,0),FALSE)</f>
        <v>97.46</v>
      </c>
      <c r="X12" s="179">
        <f t="shared" si="2"/>
        <v>2049.56</v>
      </c>
      <c r="Y12" s="179">
        <f>VLOOKUP($D12,社保!$C:$AF,MATCH(Y$1,社保!$C$1:$AF$1,0),FALSE)</f>
        <v>2339</v>
      </c>
      <c r="Z12" s="179">
        <f t="shared" si="3"/>
        <v>4388.5599999999995</v>
      </c>
      <c r="AA12" s="191"/>
      <c r="AB12" s="180">
        <f>VLOOKUP($D12,个税系统表!$D:$AN,MATCH(海淀分公司工资表!AB$1,个税系统表!$D$1:$AM$1,0),FALSE)</f>
        <v>20833</v>
      </c>
      <c r="AC12" s="180">
        <f>VLOOKUP($D12,个税系统表!$D:$AN,MATCH(海淀分公司工资表!AC$1,个税系统表!$D$1:$AM$1,0),FALSE)</f>
        <v>5000</v>
      </c>
      <c r="AD12" s="180">
        <f>VLOOKUP($D12,个税系统表!$D:$AN,MATCH(海淀分公司工资表!AD$1,个税系统表!$D$1:$AM$1,0),FALSE)</f>
        <v>4388.5600000000004</v>
      </c>
      <c r="AE12" s="180">
        <f>VLOOKUP($D12,个税系统表!$D:$AN,MATCH(海淀分公司工资表!AE$2,个税系统表!$D$1:$AM$1,0),FALSE)</f>
        <v>0</v>
      </c>
      <c r="AF12" s="180">
        <f>VLOOKUP($D12,个税系统表!$D:$AN,MATCH(海淀分公司工资表!AF$2,个税系统表!$D$1:$AM$1,0),FALSE)</f>
        <v>0</v>
      </c>
      <c r="AG12" s="180">
        <f>VLOOKUP($D12,个税系统表!$D:$AN,MATCH(海淀分公司工资表!AG$2,个税系统表!$D$1:$AM$1,0),FALSE)</f>
        <v>0</v>
      </c>
      <c r="AH12" s="180">
        <f>VLOOKUP($D12,个税系统表!$D:$AN,MATCH(海淀分公司工资表!AH$2,个税系统表!$D$1:$AM$1,0),FALSE)</f>
        <v>0</v>
      </c>
      <c r="AI12" s="180">
        <f>VLOOKUP($D12,个税系统表!$D:$AN,MATCH(海淀分公司工资表!AI$2,个税系统表!$D$1:$AM$1,0),FALSE)</f>
        <v>0</v>
      </c>
      <c r="AJ12" s="174"/>
      <c r="AK12" s="180">
        <f t="shared" si="4"/>
        <v>0</v>
      </c>
      <c r="AL12" s="180">
        <f>VLOOKUP($D12,个税系统表!$D:$AN,MATCH(海淀分公司工资表!AL$1,个税系统表!$D$1:$AM$1,0),FALSE)</f>
        <v>0</v>
      </c>
      <c r="AM12" s="180">
        <f>VLOOKUP($D12,个税系统表!$D:$AN,MATCH(海淀分公司工资表!AM$1,个税系统表!$D$1:$AM$1,0),FALSE)</f>
        <v>11444.44</v>
      </c>
      <c r="AN12" s="180">
        <f>VLOOKUP($D12,个税系统表!$D:$AN,MATCH(海淀分公司工资表!AN$1,个税系统表!$D$1:$AM$1,0),FALSE)</f>
        <v>343.33</v>
      </c>
      <c r="AO12" s="180">
        <f>VLOOKUP($D12,个税系统表!$D:$AN,MATCH(海淀分公司工资表!AO$1,个税系统表!$D$1:$AM$1,0),FALSE)</f>
        <v>0</v>
      </c>
      <c r="AP12" s="180">
        <f>VLOOKUP($D12,个税系统表!$D:$AN,MATCH(海淀分公司工资表!AP$1,个税系统表!$D$1:$AM$1,0),FALSE)</f>
        <v>343.33</v>
      </c>
      <c r="AQ12" s="181">
        <f t="shared" si="5"/>
        <v>16101.110000000002</v>
      </c>
      <c r="AR12" s="182"/>
      <c r="AS12" s="183">
        <f t="shared" si="6"/>
        <v>16101.110000000002</v>
      </c>
      <c r="AT12" s="179">
        <f>VLOOKUP($H12,缴费比例!$B:$O,MATCH(AT$1,缴费比例!$B$1:$O$1,0),FALSE)</f>
        <v>170</v>
      </c>
      <c r="AU12" s="179">
        <v>2</v>
      </c>
      <c r="AV12" s="179">
        <f t="shared" si="7"/>
        <v>16616.440000000002</v>
      </c>
      <c r="AW12" s="236" t="s">
        <v>374</v>
      </c>
      <c r="AX12" s="192" t="s">
        <v>342</v>
      </c>
      <c r="AY12" s="192" t="s">
        <v>343</v>
      </c>
      <c r="AZ12" s="185"/>
      <c r="BA12" s="186" t="str">
        <f t="shared" si="8"/>
        <v>正确</v>
      </c>
    </row>
    <row r="13" spans="1:55">
      <c r="A13" s="62">
        <v>46</v>
      </c>
      <c r="B13" s="63" t="s">
        <v>338</v>
      </c>
      <c r="C13" s="161" t="s">
        <v>328</v>
      </c>
      <c r="D13" s="157" t="s">
        <v>329</v>
      </c>
      <c r="E13" s="64" t="str">
        <f t="shared" si="0"/>
        <v>男</v>
      </c>
      <c r="F13" s="74">
        <f t="shared" si="1"/>
        <v>34658</v>
      </c>
      <c r="G13" s="188">
        <v>15301331292</v>
      </c>
      <c r="H13" s="173" t="s">
        <v>307</v>
      </c>
      <c r="I13" s="164">
        <v>44593</v>
      </c>
      <c r="J13" s="175"/>
      <c r="K13" s="176"/>
      <c r="L13" s="176"/>
      <c r="M13" s="189">
        <v>13333</v>
      </c>
      <c r="N13" s="177"/>
      <c r="O13" s="191"/>
      <c r="P13" s="177"/>
      <c r="Q13" s="177"/>
      <c r="R13" s="177"/>
      <c r="S13" s="177"/>
      <c r="T13" s="190">
        <f t="shared" si="9"/>
        <v>13333</v>
      </c>
      <c r="U13" s="179">
        <f>VLOOKUP($D13,社保!$C:$AF,MATCH(U$1,社保!$C$1:$AF$1,0),FALSE)</f>
        <v>861.52</v>
      </c>
      <c r="V13" s="179">
        <f>VLOOKUP($D13,社保!$C:$AF,MATCH(V$1,社保!$C$1:$AF$1,0),FALSE)+VLOOKUP($D13,社保!$C:$AF,MATCH("个人大病",社保!$C$1:$AF$1,0),FALSE)</f>
        <v>218.38</v>
      </c>
      <c r="W13" s="179">
        <f>VLOOKUP($D13,社保!$C:$AF,MATCH(W$1,社保!$C$1:$AF$1,0),FALSE)</f>
        <v>53.85</v>
      </c>
      <c r="X13" s="179">
        <f t="shared" si="2"/>
        <v>1133.75</v>
      </c>
      <c r="Y13" s="179">
        <f>VLOOKUP($D13,社保!$C:$AF,MATCH(Y$1,社保!$C$1:$AF$1,0),FALSE)</f>
        <v>1292</v>
      </c>
      <c r="Z13" s="179">
        <f t="shared" si="3"/>
        <v>2425.75</v>
      </c>
      <c r="AA13" s="191"/>
      <c r="AB13" s="180">
        <f>VLOOKUP($D13,个税系统表!$D:$AN,MATCH(海淀分公司工资表!AB$1,个税系统表!$D$1:$AM$1,0),FALSE)</f>
        <v>13333</v>
      </c>
      <c r="AC13" s="180">
        <f>VLOOKUP($D13,个税系统表!$D:$AN,MATCH(海淀分公司工资表!AC$1,个税系统表!$D$1:$AM$1,0),FALSE)</f>
        <v>5000</v>
      </c>
      <c r="AD13" s="180">
        <f>VLOOKUP($D13,个税系统表!$D:$AN,MATCH(海淀分公司工资表!AD$1,个税系统表!$D$1:$AM$1,0),FALSE)</f>
        <v>2425.75</v>
      </c>
      <c r="AE13" s="180">
        <f>VLOOKUP($D13,个税系统表!$D:$AN,MATCH(海淀分公司工资表!AE$2,个税系统表!$D$1:$AM$1,0),FALSE)</f>
        <v>0</v>
      </c>
      <c r="AF13" s="180">
        <f>VLOOKUP($D13,个税系统表!$D:$AN,MATCH(海淀分公司工资表!AF$2,个税系统表!$D$1:$AM$1,0),FALSE)</f>
        <v>0</v>
      </c>
      <c r="AG13" s="180">
        <f>VLOOKUP($D13,个税系统表!$D:$AN,MATCH(海淀分公司工资表!AG$2,个税系统表!$D$1:$AM$1,0),FALSE)</f>
        <v>0</v>
      </c>
      <c r="AH13" s="180">
        <f>VLOOKUP($D13,个税系统表!$D:$AN,MATCH(海淀分公司工资表!AH$2,个税系统表!$D$1:$AM$1,0),FALSE)</f>
        <v>0</v>
      </c>
      <c r="AI13" s="180">
        <f>VLOOKUP($D13,个税系统表!$D:$AN,MATCH(海淀分公司工资表!AI$2,个税系统表!$D$1:$AM$1,0),FALSE)</f>
        <v>0</v>
      </c>
      <c r="AJ13" s="174"/>
      <c r="AK13" s="180">
        <f t="shared" si="4"/>
        <v>0</v>
      </c>
      <c r="AL13" s="180">
        <f>VLOOKUP($D13,个税系统表!$D:$AN,MATCH(海淀分公司工资表!AL$1,个税系统表!$D$1:$AM$1,0),FALSE)</f>
        <v>0</v>
      </c>
      <c r="AM13" s="180">
        <f>VLOOKUP($D13,个税系统表!$D:$AN,MATCH(海淀分公司工资表!AM$1,个税系统表!$D$1:$AM$1,0),FALSE)</f>
        <v>5907.25</v>
      </c>
      <c r="AN13" s="180">
        <f>VLOOKUP($D13,个税系统表!$D:$AN,MATCH(海淀分公司工资表!AN$1,个税系统表!$D$1:$AM$1,0),FALSE)</f>
        <v>177.22</v>
      </c>
      <c r="AO13" s="180">
        <f>VLOOKUP($D13,个税系统表!$D:$AN,MATCH(海淀分公司工资表!AO$1,个税系统表!$D$1:$AM$1,0),FALSE)</f>
        <v>0</v>
      </c>
      <c r="AP13" s="180">
        <f>VLOOKUP($D13,个税系统表!$D:$AN,MATCH(海淀分公司工资表!AP$1,个税系统表!$D$1:$AM$1,0),FALSE)</f>
        <v>177.22</v>
      </c>
      <c r="AQ13" s="181">
        <f t="shared" si="5"/>
        <v>10730.03</v>
      </c>
      <c r="AR13" s="182"/>
      <c r="AS13" s="183">
        <f t="shared" si="6"/>
        <v>10730.03</v>
      </c>
      <c r="AT13" s="179">
        <f>VLOOKUP($H13,缴费比例!$B:$O,MATCH(AT$1,缴费比例!$B$1:$O$1,0),FALSE)</f>
        <v>170</v>
      </c>
      <c r="AU13" s="179">
        <v>2</v>
      </c>
      <c r="AV13" s="179">
        <f t="shared" si="7"/>
        <v>11079.25</v>
      </c>
      <c r="AW13" s="236" t="s">
        <v>375</v>
      </c>
      <c r="AX13" s="192" t="s">
        <v>146</v>
      </c>
      <c r="AY13" s="192" t="s">
        <v>350</v>
      </c>
      <c r="AZ13" s="185"/>
      <c r="BA13" s="186" t="str">
        <f t="shared" si="8"/>
        <v>正确</v>
      </c>
    </row>
    <row r="14" spans="1:55">
      <c r="A14" s="62">
        <v>47</v>
      </c>
      <c r="B14" s="63" t="s">
        <v>338</v>
      </c>
      <c r="C14" s="162" t="s">
        <v>330</v>
      </c>
      <c r="D14" s="157" t="s">
        <v>331</v>
      </c>
      <c r="E14" s="64" t="str">
        <f t="shared" si="0"/>
        <v>男</v>
      </c>
      <c r="F14" s="74">
        <f t="shared" si="1"/>
        <v>28995</v>
      </c>
      <c r="G14" s="188">
        <v>13370166437</v>
      </c>
      <c r="H14" s="173" t="s">
        <v>307</v>
      </c>
      <c r="I14" s="164">
        <v>44593</v>
      </c>
      <c r="J14" s="175"/>
      <c r="K14" s="176"/>
      <c r="L14" s="176"/>
      <c r="M14" s="189">
        <v>27500</v>
      </c>
      <c r="N14" s="177"/>
      <c r="O14" s="191"/>
      <c r="P14" s="177"/>
      <c r="Q14" s="177"/>
      <c r="R14" s="177"/>
      <c r="S14" s="177"/>
      <c r="T14" s="190">
        <f t="shared" si="9"/>
        <v>27500</v>
      </c>
      <c r="U14" s="179">
        <f>VLOOKUP($D14,社保!$C:$AF,MATCH(U$1,社保!$C$1:$AF$1,0),FALSE)</f>
        <v>2257.6799999999998</v>
      </c>
      <c r="V14" s="179">
        <f>VLOOKUP($D14,社保!$C:$AF,MATCH(V$1,社保!$C$1:$AF$1,0),FALSE)+VLOOKUP($D14,社保!$C:$AF,MATCH("个人大病",社保!$C$1:$AF$1,0),FALSE)</f>
        <v>567.41999999999996</v>
      </c>
      <c r="W14" s="179">
        <f>VLOOKUP($D14,社保!$C:$AF,MATCH(W$1,社保!$C$1:$AF$1,0),FALSE)</f>
        <v>141.11000000000001</v>
      </c>
      <c r="X14" s="179">
        <f t="shared" si="2"/>
        <v>2966.21</v>
      </c>
      <c r="Y14" s="179">
        <f>VLOOKUP($D14,社保!$C:$AF,MATCH(Y$1,社保!$C$1:$AF$1,0),FALSE)</f>
        <v>3387</v>
      </c>
      <c r="Z14" s="179">
        <f t="shared" si="3"/>
        <v>6353.21</v>
      </c>
      <c r="AA14" s="191"/>
      <c r="AB14" s="180">
        <f>VLOOKUP($D14,个税系统表!$D:$AN,MATCH(海淀分公司工资表!AB$1,个税系统表!$D$1:$AM$1,0),FALSE)</f>
        <v>27500</v>
      </c>
      <c r="AC14" s="180">
        <f>VLOOKUP($D14,个税系统表!$D:$AN,MATCH(海淀分公司工资表!AC$1,个税系统表!$D$1:$AM$1,0),FALSE)</f>
        <v>5000</v>
      </c>
      <c r="AD14" s="180">
        <f>VLOOKUP($D14,个税系统表!$D:$AN,MATCH(海淀分公司工资表!AD$1,个税系统表!$D$1:$AM$1,0),FALSE)</f>
        <v>6353.21</v>
      </c>
      <c r="AE14" s="180">
        <f>VLOOKUP($D14,个税系统表!$D:$AN,MATCH(海淀分公司工资表!AE$2,个税系统表!$D$1:$AM$1,0),FALSE)</f>
        <v>0</v>
      </c>
      <c r="AF14" s="180">
        <f>VLOOKUP($D14,个税系统表!$D:$AN,MATCH(海淀分公司工资表!AF$2,个税系统表!$D$1:$AM$1,0),FALSE)</f>
        <v>0</v>
      </c>
      <c r="AG14" s="180">
        <f>VLOOKUP($D14,个税系统表!$D:$AN,MATCH(海淀分公司工资表!AG$2,个税系统表!$D$1:$AM$1,0),FALSE)</f>
        <v>0</v>
      </c>
      <c r="AH14" s="180">
        <f>VLOOKUP($D14,个税系统表!$D:$AN,MATCH(海淀分公司工资表!AH$2,个税系统表!$D$1:$AM$1,0),FALSE)</f>
        <v>0</v>
      </c>
      <c r="AI14" s="180">
        <f>VLOOKUP($D14,个税系统表!$D:$AN,MATCH(海淀分公司工资表!AI$2,个税系统表!$D$1:$AM$1,0),FALSE)</f>
        <v>0</v>
      </c>
      <c r="AJ14" s="174"/>
      <c r="AK14" s="180">
        <f t="shared" si="4"/>
        <v>0</v>
      </c>
      <c r="AL14" s="180">
        <f>VLOOKUP($D14,个税系统表!$D:$AN,MATCH(海淀分公司工资表!AL$1,个税系统表!$D$1:$AM$1,0),FALSE)</f>
        <v>0</v>
      </c>
      <c r="AM14" s="180">
        <f>VLOOKUP($D14,个税系统表!$D:$AN,MATCH(海淀分公司工资表!AM$1,个税系统表!$D$1:$AM$1,0),FALSE)</f>
        <v>16146.79</v>
      </c>
      <c r="AN14" s="180">
        <f>VLOOKUP($D14,个税系统表!$D:$AN,MATCH(海淀分公司工资表!AN$1,个税系统表!$D$1:$AM$1,0),FALSE)</f>
        <v>484.4</v>
      </c>
      <c r="AO14" s="180">
        <f>VLOOKUP($D14,个税系统表!$D:$AN,MATCH(海淀分公司工资表!AO$1,个税系统表!$D$1:$AM$1,0),FALSE)</f>
        <v>0</v>
      </c>
      <c r="AP14" s="180">
        <f>VLOOKUP($D14,个税系统表!$D:$AN,MATCH(海淀分公司工资表!AP$1,个税系统表!$D$1:$AM$1,0),FALSE)</f>
        <v>484.4</v>
      </c>
      <c r="AQ14" s="181">
        <f t="shared" si="5"/>
        <v>20662.39</v>
      </c>
      <c r="AR14" s="182"/>
      <c r="AS14" s="183">
        <f t="shared" si="6"/>
        <v>20662.39</v>
      </c>
      <c r="AT14" s="179">
        <f>VLOOKUP($H14,缴费比例!$B:$O,MATCH(AT$1,缴费比例!$B$1:$O$1,0),FALSE)</f>
        <v>170</v>
      </c>
      <c r="AU14" s="179">
        <v>2</v>
      </c>
      <c r="AV14" s="179">
        <f t="shared" si="7"/>
        <v>21318.79</v>
      </c>
      <c r="AW14" s="236" t="s">
        <v>376</v>
      </c>
      <c r="AX14" s="192" t="s">
        <v>342</v>
      </c>
      <c r="AY14" s="192" t="s">
        <v>343</v>
      </c>
      <c r="AZ14" s="185"/>
      <c r="BA14" s="186" t="str">
        <f t="shared" si="8"/>
        <v>正确</v>
      </c>
    </row>
    <row r="15" spans="1:55">
      <c r="A15" s="62">
        <v>48</v>
      </c>
      <c r="B15" s="63" t="s">
        <v>338</v>
      </c>
      <c r="C15" s="163" t="s">
        <v>332</v>
      </c>
      <c r="D15" s="157" t="s">
        <v>333</v>
      </c>
      <c r="E15" s="64" t="str">
        <f t="shared" si="0"/>
        <v>男</v>
      </c>
      <c r="F15" s="74">
        <f t="shared" si="1"/>
        <v>30676</v>
      </c>
      <c r="G15" s="188">
        <v>13311093116</v>
      </c>
      <c r="H15" s="173" t="s">
        <v>307</v>
      </c>
      <c r="I15" s="164">
        <v>44593</v>
      </c>
      <c r="J15" s="175"/>
      <c r="K15" s="176"/>
      <c r="L15" s="176"/>
      <c r="M15" s="189">
        <v>25000</v>
      </c>
      <c r="N15" s="177"/>
      <c r="O15" s="191">
        <v>2500</v>
      </c>
      <c r="P15" s="177"/>
      <c r="Q15" s="177"/>
      <c r="R15" s="177"/>
      <c r="S15" s="177"/>
      <c r="T15" s="190">
        <f t="shared" si="9"/>
        <v>22500</v>
      </c>
      <c r="U15" s="179">
        <f>VLOOKUP($D15,社保!$C:$AF,MATCH(U$1,社保!$C$1:$AF$1,0),FALSE)</f>
        <v>1620</v>
      </c>
      <c r="V15" s="179">
        <f>VLOOKUP($D15,社保!$C:$AF,MATCH(V$1,社保!$C$1:$AF$1,0),FALSE)+VLOOKUP($D15,社保!$C:$AF,MATCH("个人大病",社保!$C$1:$AF$1,0),FALSE)</f>
        <v>408</v>
      </c>
      <c r="W15" s="179">
        <f>VLOOKUP($D15,社保!$C:$AF,MATCH(W$1,社保!$C$1:$AF$1,0),FALSE)</f>
        <v>101.25</v>
      </c>
      <c r="X15" s="179">
        <f t="shared" si="2"/>
        <v>2129.25</v>
      </c>
      <c r="Y15" s="179">
        <f>VLOOKUP($D15,社保!$C:$AF,MATCH(Y$1,社保!$C$1:$AF$1,0),FALSE)</f>
        <v>2430</v>
      </c>
      <c r="Z15" s="179">
        <f t="shared" si="3"/>
        <v>4559.25</v>
      </c>
      <c r="AA15" s="191"/>
      <c r="AB15" s="180">
        <f>VLOOKUP($D15,个税系统表!$D:$AN,MATCH(海淀分公司工资表!AB$1,个税系统表!$D$1:$AM$1,0),FALSE)</f>
        <v>22500</v>
      </c>
      <c r="AC15" s="180">
        <f>VLOOKUP($D15,个税系统表!$D:$AN,MATCH(海淀分公司工资表!AC$1,个税系统表!$D$1:$AM$1,0),FALSE)</f>
        <v>5000</v>
      </c>
      <c r="AD15" s="180">
        <f>VLOOKUP($D15,个税系统表!$D:$AN,MATCH(海淀分公司工资表!AD$1,个税系统表!$D$1:$AM$1,0),FALSE)</f>
        <v>4559.25</v>
      </c>
      <c r="AE15" s="180">
        <f>VLOOKUP($D15,个税系统表!$D:$AN,MATCH(海淀分公司工资表!AE$2,个税系统表!$D$1:$AM$1,0),FALSE)</f>
        <v>0</v>
      </c>
      <c r="AF15" s="180">
        <f>VLOOKUP($D15,个税系统表!$D:$AN,MATCH(海淀分公司工资表!AF$2,个税系统表!$D$1:$AM$1,0),FALSE)</f>
        <v>0</v>
      </c>
      <c r="AG15" s="180">
        <f>VLOOKUP($D15,个税系统表!$D:$AN,MATCH(海淀分公司工资表!AG$2,个税系统表!$D$1:$AM$1,0),FALSE)</f>
        <v>0</v>
      </c>
      <c r="AH15" s="180">
        <f>VLOOKUP($D15,个税系统表!$D:$AN,MATCH(海淀分公司工资表!AH$2,个税系统表!$D$1:$AM$1,0),FALSE)</f>
        <v>0</v>
      </c>
      <c r="AI15" s="180">
        <f>VLOOKUP($D15,个税系统表!$D:$AN,MATCH(海淀分公司工资表!AI$2,个税系统表!$D$1:$AM$1,0),FALSE)</f>
        <v>0</v>
      </c>
      <c r="AJ15" s="174"/>
      <c r="AK15" s="180">
        <f t="shared" si="4"/>
        <v>0</v>
      </c>
      <c r="AL15" s="180">
        <f>VLOOKUP($D15,个税系统表!$D:$AN,MATCH(海淀分公司工资表!AL$1,个税系统表!$D$1:$AM$1,0),FALSE)</f>
        <v>0</v>
      </c>
      <c r="AM15" s="180">
        <f>VLOOKUP($D15,个税系统表!$D:$AN,MATCH(海淀分公司工资表!AM$1,个税系统表!$D$1:$AM$1,0),FALSE)</f>
        <v>12940.75</v>
      </c>
      <c r="AN15" s="180">
        <f>VLOOKUP($D15,个税系统表!$D:$AN,MATCH(海淀分公司工资表!AN$1,个税系统表!$D$1:$AM$1,0),FALSE)</f>
        <v>388.22</v>
      </c>
      <c r="AO15" s="180">
        <f>VLOOKUP($D15,个税系统表!$D:$AN,MATCH(海淀分公司工资表!AO$1,个税系统表!$D$1:$AM$1,0),FALSE)</f>
        <v>0</v>
      </c>
      <c r="AP15" s="180">
        <f>VLOOKUP($D15,个税系统表!$D:$AN,MATCH(海淀分公司工资表!AP$1,个税系统表!$D$1:$AM$1,0),FALSE)</f>
        <v>388.22</v>
      </c>
      <c r="AQ15" s="181">
        <f t="shared" si="5"/>
        <v>17552.53</v>
      </c>
      <c r="AR15" s="182"/>
      <c r="AS15" s="183">
        <f t="shared" si="6"/>
        <v>17552.53</v>
      </c>
      <c r="AT15" s="179">
        <f>VLOOKUP($H15,缴费比例!$B:$O,MATCH(AT$1,缴费比例!$B$1:$O$1,0),FALSE)</f>
        <v>170</v>
      </c>
      <c r="AU15" s="179">
        <v>2</v>
      </c>
      <c r="AV15" s="179">
        <f t="shared" si="7"/>
        <v>18112.75</v>
      </c>
      <c r="AW15" s="236" t="s">
        <v>377</v>
      </c>
      <c r="AX15" s="192" t="s">
        <v>342</v>
      </c>
      <c r="AY15" s="192" t="s">
        <v>351</v>
      </c>
      <c r="AZ15" s="185"/>
      <c r="BA15" s="186" t="str">
        <f t="shared" si="8"/>
        <v>正确</v>
      </c>
    </row>
    <row r="16" spans="1:55" ht="14">
      <c r="A16" s="152"/>
      <c r="B16" s="153"/>
      <c r="C16" s="151"/>
      <c r="D16" s="154"/>
      <c r="E16" s="155"/>
      <c r="F16" s="156"/>
      <c r="G16" s="195"/>
      <c r="H16" s="195"/>
      <c r="I16" s="221"/>
      <c r="J16" s="177"/>
      <c r="K16" s="176"/>
      <c r="L16" s="176"/>
      <c r="M16" s="177"/>
      <c r="N16" s="177"/>
      <c r="O16" s="197"/>
      <c r="P16" s="177"/>
      <c r="Q16" s="177"/>
      <c r="R16" s="177"/>
      <c r="S16" s="177"/>
      <c r="T16" s="198"/>
      <c r="U16" s="179"/>
      <c r="V16" s="179"/>
      <c r="W16" s="179"/>
      <c r="X16" s="179"/>
      <c r="Y16" s="179"/>
      <c r="Z16" s="179"/>
      <c r="AA16" s="196"/>
      <c r="AB16" s="199"/>
      <c r="AC16" s="199"/>
      <c r="AD16" s="199"/>
      <c r="AE16" s="199"/>
      <c r="AF16" s="199"/>
      <c r="AG16" s="199"/>
      <c r="AH16" s="199"/>
      <c r="AI16" s="199"/>
      <c r="AJ16" s="196"/>
      <c r="AK16" s="199"/>
      <c r="AL16" s="199"/>
      <c r="AM16" s="199"/>
      <c r="AN16" s="199"/>
      <c r="AO16" s="199"/>
      <c r="AP16" s="199"/>
      <c r="AQ16" s="200"/>
      <c r="AR16" s="201"/>
      <c r="AS16" s="202"/>
      <c r="AT16" s="203"/>
      <c r="AU16" s="203"/>
      <c r="AV16" s="203"/>
      <c r="AW16" s="185"/>
      <c r="AX16" s="185"/>
      <c r="AY16" s="185"/>
      <c r="AZ16" s="185"/>
      <c r="BA16" s="204"/>
    </row>
    <row r="17" spans="1:53">
      <c r="A17" s="152"/>
      <c r="B17" s="153"/>
      <c r="C17" s="151"/>
      <c r="D17" s="154"/>
      <c r="E17" s="155"/>
      <c r="F17" s="156"/>
      <c r="G17" s="195"/>
      <c r="H17" s="195"/>
      <c r="I17" s="221"/>
      <c r="J17" s="177"/>
      <c r="K17" s="176"/>
      <c r="L17" s="176"/>
      <c r="M17" s="177"/>
      <c r="N17" s="177"/>
      <c r="O17" s="177"/>
      <c r="P17" s="177"/>
      <c r="Q17" s="177"/>
      <c r="R17" s="177"/>
      <c r="S17" s="177"/>
      <c r="T17" s="198"/>
      <c r="U17" s="203"/>
      <c r="V17" s="203"/>
      <c r="W17" s="203"/>
      <c r="X17" s="203"/>
      <c r="Y17" s="203"/>
      <c r="Z17" s="205"/>
      <c r="AA17" s="196"/>
      <c r="AB17" s="199"/>
      <c r="AC17" s="199"/>
      <c r="AD17" s="199"/>
      <c r="AE17" s="199"/>
      <c r="AF17" s="199"/>
      <c r="AG17" s="199"/>
      <c r="AH17" s="199"/>
      <c r="AI17" s="199"/>
      <c r="AJ17" s="196"/>
      <c r="AK17" s="199"/>
      <c r="AL17" s="199"/>
      <c r="AM17" s="199"/>
      <c r="AN17" s="199"/>
      <c r="AO17" s="199"/>
      <c r="AP17" s="199"/>
      <c r="AQ17" s="200"/>
      <c r="AR17" s="201"/>
      <c r="AS17" s="202"/>
      <c r="AT17" s="203"/>
      <c r="AU17" s="203"/>
      <c r="AV17" s="203"/>
      <c r="AW17" s="185"/>
      <c r="AX17" s="185"/>
      <c r="AY17" s="185"/>
      <c r="AZ17" s="185"/>
      <c r="BA17" s="204"/>
    </row>
    <row r="18" spans="1:53">
      <c r="A18" s="152"/>
      <c r="B18" s="153"/>
      <c r="C18" s="151"/>
      <c r="D18" s="154"/>
      <c r="E18" s="155"/>
      <c r="F18" s="156"/>
      <c r="G18" s="195"/>
      <c r="H18" s="195"/>
      <c r="I18" s="221"/>
      <c r="J18" s="177"/>
      <c r="K18" s="176"/>
      <c r="L18" s="176"/>
      <c r="M18" s="177"/>
      <c r="N18" s="177"/>
      <c r="O18" s="177"/>
      <c r="P18" s="177"/>
      <c r="Q18" s="177"/>
      <c r="R18" s="177"/>
      <c r="S18" s="177"/>
      <c r="T18" s="198"/>
      <c r="U18" s="203"/>
      <c r="V18" s="203"/>
      <c r="W18" s="203"/>
      <c r="X18" s="203"/>
      <c r="Y18" s="203"/>
      <c r="Z18" s="205"/>
      <c r="AA18" s="196"/>
      <c r="AB18" s="199"/>
      <c r="AC18" s="199"/>
      <c r="AD18" s="199"/>
      <c r="AE18" s="199"/>
      <c r="AF18" s="199"/>
      <c r="AG18" s="199"/>
      <c r="AH18" s="199"/>
      <c r="AI18" s="199"/>
      <c r="AJ18" s="196"/>
      <c r="AK18" s="199"/>
      <c r="AL18" s="199"/>
      <c r="AM18" s="199"/>
      <c r="AN18" s="199"/>
      <c r="AO18" s="199"/>
      <c r="AP18" s="199"/>
      <c r="AQ18" s="200"/>
      <c r="AR18" s="201"/>
      <c r="AS18" s="202"/>
      <c r="AT18" s="203"/>
      <c r="AU18" s="203"/>
      <c r="AV18" s="203"/>
      <c r="AW18" s="185"/>
      <c r="AX18" s="185"/>
      <c r="AY18" s="185"/>
      <c r="AZ18" s="185"/>
      <c r="BA18" s="204"/>
    </row>
    <row r="19" spans="1:53">
      <c r="A19" s="152"/>
      <c r="B19" s="153"/>
      <c r="C19" s="151"/>
      <c r="D19" s="154"/>
      <c r="E19" s="155"/>
      <c r="F19" s="156"/>
      <c r="G19" s="195"/>
      <c r="H19" s="195"/>
      <c r="I19" s="221"/>
      <c r="J19" s="177"/>
      <c r="K19" s="176"/>
      <c r="L19" s="176"/>
      <c r="M19" s="177"/>
      <c r="N19" s="177"/>
      <c r="O19" s="177"/>
      <c r="P19" s="177"/>
      <c r="Q19" s="177"/>
      <c r="R19" s="177"/>
      <c r="S19" s="177"/>
      <c r="T19" s="198"/>
      <c r="U19" s="203"/>
      <c r="V19" s="203"/>
      <c r="W19" s="203"/>
      <c r="X19" s="203"/>
      <c r="Y19" s="203"/>
      <c r="Z19" s="205"/>
      <c r="AA19" s="196"/>
      <c r="AB19" s="199"/>
      <c r="AC19" s="199"/>
      <c r="AD19" s="199"/>
      <c r="AE19" s="199"/>
      <c r="AF19" s="199"/>
      <c r="AG19" s="199"/>
      <c r="AH19" s="199"/>
      <c r="AI19" s="199"/>
      <c r="AJ19" s="196"/>
      <c r="AK19" s="199"/>
      <c r="AL19" s="199"/>
      <c r="AM19" s="199"/>
      <c r="AN19" s="199"/>
      <c r="AO19" s="199"/>
      <c r="AP19" s="199"/>
      <c r="AQ19" s="200"/>
      <c r="AR19" s="201"/>
      <c r="AS19" s="202"/>
      <c r="AT19" s="203"/>
      <c r="AU19" s="203"/>
      <c r="AV19" s="203"/>
      <c r="AW19" s="185"/>
      <c r="AX19" s="185"/>
      <c r="AY19" s="185"/>
      <c r="AZ19" s="185"/>
      <c r="BA19" s="204"/>
    </row>
    <row r="20" spans="1:53">
      <c r="A20" s="152"/>
      <c r="B20" s="153"/>
      <c r="C20" s="151"/>
      <c r="D20" s="154"/>
      <c r="E20" s="155"/>
      <c r="F20" s="156"/>
      <c r="G20" s="195"/>
      <c r="H20" s="195"/>
      <c r="I20" s="221"/>
      <c r="J20" s="177"/>
      <c r="K20" s="176"/>
      <c r="L20" s="176"/>
      <c r="M20" s="177"/>
      <c r="N20" s="177"/>
      <c r="O20" s="177"/>
      <c r="P20" s="177"/>
      <c r="Q20" s="177"/>
      <c r="R20" s="177"/>
      <c r="S20" s="177"/>
      <c r="T20" s="198"/>
      <c r="U20" s="203"/>
      <c r="V20" s="203"/>
      <c r="W20" s="203"/>
      <c r="X20" s="203"/>
      <c r="Y20" s="203"/>
      <c r="Z20" s="205"/>
      <c r="AA20" s="196"/>
      <c r="AB20" s="199"/>
      <c r="AC20" s="199"/>
      <c r="AD20" s="199"/>
      <c r="AE20" s="199"/>
      <c r="AF20" s="199"/>
      <c r="AG20" s="199"/>
      <c r="AH20" s="199"/>
      <c r="AI20" s="199"/>
      <c r="AJ20" s="196"/>
      <c r="AK20" s="199"/>
      <c r="AL20" s="199"/>
      <c r="AM20" s="199"/>
      <c r="AN20" s="199"/>
      <c r="AO20" s="199"/>
      <c r="AP20" s="199"/>
      <c r="AQ20" s="200"/>
      <c r="AR20" s="201"/>
      <c r="AS20" s="202"/>
      <c r="AT20" s="203"/>
      <c r="AU20" s="203"/>
      <c r="AV20" s="203"/>
      <c r="AW20" s="185"/>
      <c r="AX20" s="185"/>
      <c r="AY20" s="185"/>
      <c r="AZ20" s="185"/>
      <c r="BA20" s="204"/>
    </row>
    <row r="21" spans="1:53">
      <c r="A21" s="152"/>
      <c r="B21" s="153"/>
      <c r="C21" s="151"/>
      <c r="D21" s="154"/>
      <c r="E21" s="155"/>
      <c r="F21" s="156"/>
      <c r="G21" s="195"/>
      <c r="H21" s="195"/>
      <c r="I21" s="221"/>
      <c r="J21" s="177"/>
      <c r="K21" s="176"/>
      <c r="L21" s="176"/>
      <c r="M21" s="177"/>
      <c r="N21" s="177"/>
      <c r="O21" s="177"/>
      <c r="P21" s="177"/>
      <c r="Q21" s="177"/>
      <c r="R21" s="177"/>
      <c r="S21" s="177"/>
      <c r="T21" s="198"/>
      <c r="U21" s="203"/>
      <c r="V21" s="203"/>
      <c r="W21" s="203"/>
      <c r="X21" s="203"/>
      <c r="Y21" s="203"/>
      <c r="Z21" s="205"/>
      <c r="AA21" s="196"/>
      <c r="AB21" s="199"/>
      <c r="AC21" s="199"/>
      <c r="AD21" s="199"/>
      <c r="AE21" s="199"/>
      <c r="AF21" s="199"/>
      <c r="AG21" s="199"/>
      <c r="AH21" s="199"/>
      <c r="AI21" s="199"/>
      <c r="AJ21" s="196"/>
      <c r="AK21" s="199"/>
      <c r="AL21" s="199"/>
      <c r="AM21" s="199"/>
      <c r="AN21" s="199"/>
      <c r="AO21" s="199"/>
      <c r="AP21" s="199"/>
      <c r="AQ21" s="200"/>
      <c r="AR21" s="201"/>
      <c r="AS21" s="202"/>
      <c r="AT21" s="203"/>
      <c r="AU21" s="203"/>
      <c r="AV21" s="203"/>
      <c r="AW21" s="185"/>
      <c r="AX21" s="185"/>
      <c r="AY21" s="185"/>
      <c r="AZ21" s="185"/>
      <c r="BA21" s="204"/>
    </row>
    <row r="22" spans="1:53">
      <c r="A22" s="152"/>
      <c r="B22" s="153"/>
      <c r="C22" s="151"/>
      <c r="D22" s="154"/>
      <c r="E22" s="155"/>
      <c r="F22" s="156"/>
      <c r="G22" s="195"/>
      <c r="H22" s="195"/>
      <c r="I22" s="221"/>
      <c r="J22" s="177"/>
      <c r="K22" s="176"/>
      <c r="L22" s="176"/>
      <c r="M22" s="177"/>
      <c r="N22" s="177"/>
      <c r="O22" s="177"/>
      <c r="P22" s="177"/>
      <c r="Q22" s="177"/>
      <c r="R22" s="177"/>
      <c r="S22" s="177"/>
      <c r="T22" s="198"/>
      <c r="U22" s="203"/>
      <c r="V22" s="203"/>
      <c r="W22" s="203"/>
      <c r="X22" s="203"/>
      <c r="Y22" s="203"/>
      <c r="Z22" s="205"/>
      <c r="AA22" s="196"/>
      <c r="AB22" s="199"/>
      <c r="AC22" s="199"/>
      <c r="AD22" s="199"/>
      <c r="AE22" s="199"/>
      <c r="AF22" s="199"/>
      <c r="AG22" s="199"/>
      <c r="AH22" s="199"/>
      <c r="AI22" s="199"/>
      <c r="AJ22" s="196"/>
      <c r="AK22" s="199"/>
      <c r="AL22" s="199"/>
      <c r="AM22" s="199"/>
      <c r="AN22" s="199"/>
      <c r="AO22" s="199"/>
      <c r="AP22" s="199"/>
      <c r="AQ22" s="200"/>
      <c r="AR22" s="201"/>
      <c r="AS22" s="202"/>
      <c r="AT22" s="203"/>
      <c r="AU22" s="203"/>
      <c r="AV22" s="203"/>
      <c r="AW22" s="185"/>
      <c r="AX22" s="185"/>
      <c r="AY22" s="185"/>
      <c r="AZ22" s="185"/>
      <c r="BA22" s="204"/>
    </row>
    <row r="23" spans="1:53">
      <c r="A23" s="152"/>
      <c r="B23" s="153"/>
      <c r="C23" s="151"/>
      <c r="D23" s="154"/>
      <c r="E23" s="155"/>
      <c r="F23" s="156"/>
      <c r="G23" s="195"/>
      <c r="H23" s="195"/>
      <c r="I23" s="221"/>
      <c r="J23" s="177"/>
      <c r="K23" s="176"/>
      <c r="L23" s="176"/>
      <c r="M23" s="177"/>
      <c r="N23" s="177"/>
      <c r="O23" s="177"/>
      <c r="P23" s="177"/>
      <c r="Q23" s="177"/>
      <c r="R23" s="177"/>
      <c r="S23" s="177"/>
      <c r="T23" s="198"/>
      <c r="U23" s="203"/>
      <c r="V23" s="203"/>
      <c r="W23" s="203"/>
      <c r="X23" s="203"/>
      <c r="Y23" s="203"/>
      <c r="Z23" s="205"/>
      <c r="AA23" s="196"/>
      <c r="AB23" s="199"/>
      <c r="AC23" s="199"/>
      <c r="AD23" s="199"/>
      <c r="AE23" s="199"/>
      <c r="AF23" s="199"/>
      <c r="AG23" s="199"/>
      <c r="AH23" s="199"/>
      <c r="AI23" s="199"/>
      <c r="AJ23" s="196"/>
      <c r="AK23" s="199"/>
      <c r="AL23" s="199"/>
      <c r="AM23" s="199"/>
      <c r="AN23" s="199"/>
      <c r="AO23" s="199"/>
      <c r="AP23" s="199"/>
      <c r="AQ23" s="200"/>
      <c r="AR23" s="201"/>
      <c r="AS23" s="202"/>
      <c r="AT23" s="203"/>
      <c r="AU23" s="203"/>
      <c r="AV23" s="203"/>
      <c r="AW23" s="185"/>
      <c r="AX23" s="185"/>
      <c r="AY23" s="185"/>
      <c r="AZ23" s="185"/>
      <c r="BA23" s="204"/>
    </row>
    <row r="24" spans="1:53">
      <c r="A24" s="152"/>
      <c r="B24" s="153"/>
      <c r="C24" s="151"/>
      <c r="D24" s="154"/>
      <c r="E24" s="155"/>
      <c r="F24" s="156"/>
      <c r="G24" s="195"/>
      <c r="H24" s="195"/>
      <c r="I24" s="221"/>
      <c r="J24" s="177"/>
      <c r="K24" s="176"/>
      <c r="L24" s="176"/>
      <c r="M24" s="177"/>
      <c r="N24" s="177"/>
      <c r="O24" s="177"/>
      <c r="P24" s="177"/>
      <c r="Q24" s="177"/>
      <c r="R24" s="177"/>
      <c r="S24" s="177"/>
      <c r="T24" s="198"/>
      <c r="U24" s="203"/>
      <c r="V24" s="203"/>
      <c r="W24" s="203"/>
      <c r="X24" s="203"/>
      <c r="Y24" s="203"/>
      <c r="Z24" s="205"/>
      <c r="AA24" s="196"/>
      <c r="AB24" s="199"/>
      <c r="AC24" s="199"/>
      <c r="AD24" s="199"/>
      <c r="AE24" s="199"/>
      <c r="AF24" s="199"/>
      <c r="AG24" s="199"/>
      <c r="AH24" s="199"/>
      <c r="AI24" s="199"/>
      <c r="AJ24" s="196"/>
      <c r="AK24" s="199"/>
      <c r="AL24" s="199"/>
      <c r="AM24" s="199"/>
      <c r="AN24" s="199"/>
      <c r="AO24" s="199"/>
      <c r="AP24" s="199"/>
      <c r="AQ24" s="200"/>
      <c r="AR24" s="201"/>
      <c r="AS24" s="202"/>
      <c r="AT24" s="203"/>
      <c r="AU24" s="203"/>
      <c r="AV24" s="203"/>
      <c r="AW24" s="185"/>
      <c r="AX24" s="185"/>
      <c r="AY24" s="185"/>
      <c r="AZ24" s="185"/>
      <c r="BA24" s="204"/>
    </row>
    <row r="25" spans="1:53">
      <c r="A25" s="152"/>
      <c r="B25" s="153"/>
      <c r="C25" s="151"/>
      <c r="D25" s="154"/>
      <c r="E25" s="155"/>
      <c r="F25" s="156"/>
      <c r="G25" s="195"/>
      <c r="H25" s="195"/>
      <c r="I25" s="221"/>
      <c r="J25" s="177"/>
      <c r="K25" s="176"/>
      <c r="L25" s="176"/>
      <c r="M25" s="177"/>
      <c r="N25" s="177"/>
      <c r="O25" s="177"/>
      <c r="P25" s="177"/>
      <c r="Q25" s="177"/>
      <c r="R25" s="177"/>
      <c r="S25" s="177"/>
      <c r="T25" s="198"/>
      <c r="U25" s="203"/>
      <c r="V25" s="203"/>
      <c r="W25" s="203"/>
      <c r="X25" s="203"/>
      <c r="Y25" s="203"/>
      <c r="Z25" s="205"/>
      <c r="AA25" s="196"/>
      <c r="AB25" s="199"/>
      <c r="AC25" s="199"/>
      <c r="AD25" s="199"/>
      <c r="AE25" s="199"/>
      <c r="AF25" s="199"/>
      <c r="AG25" s="199"/>
      <c r="AH25" s="199"/>
      <c r="AI25" s="199"/>
      <c r="AJ25" s="196"/>
      <c r="AK25" s="199"/>
      <c r="AL25" s="199"/>
      <c r="AM25" s="199"/>
      <c r="AN25" s="199"/>
      <c r="AO25" s="199"/>
      <c r="AP25" s="199"/>
      <c r="AQ25" s="200"/>
      <c r="AR25" s="201"/>
      <c r="AS25" s="202"/>
      <c r="AT25" s="203"/>
      <c r="AU25" s="203"/>
      <c r="AV25" s="203"/>
      <c r="AW25" s="185"/>
      <c r="AX25" s="185"/>
      <c r="AY25" s="185"/>
      <c r="AZ25" s="185"/>
      <c r="BA25" s="204"/>
    </row>
    <row r="26" spans="1:53">
      <c r="A26" s="152"/>
      <c r="B26" s="153"/>
      <c r="C26" s="151"/>
      <c r="D26" s="154"/>
      <c r="E26" s="155"/>
      <c r="F26" s="156"/>
      <c r="G26" s="195"/>
      <c r="H26" s="195"/>
      <c r="I26" s="221"/>
      <c r="J26" s="177"/>
      <c r="K26" s="176"/>
      <c r="L26" s="176"/>
      <c r="M26" s="177"/>
      <c r="N26" s="177"/>
      <c r="O26" s="177"/>
      <c r="P26" s="177"/>
      <c r="Q26" s="177"/>
      <c r="R26" s="177"/>
      <c r="S26" s="177"/>
      <c r="T26" s="198"/>
      <c r="U26" s="203"/>
      <c r="V26" s="203"/>
      <c r="W26" s="203"/>
      <c r="X26" s="203"/>
      <c r="Y26" s="203"/>
      <c r="Z26" s="205"/>
      <c r="AA26" s="196"/>
      <c r="AB26" s="199"/>
      <c r="AC26" s="199"/>
      <c r="AD26" s="199"/>
      <c r="AE26" s="199"/>
      <c r="AF26" s="199"/>
      <c r="AG26" s="199"/>
      <c r="AH26" s="199"/>
      <c r="AI26" s="199"/>
      <c r="AJ26" s="196"/>
      <c r="AK26" s="199"/>
      <c r="AL26" s="199"/>
      <c r="AM26" s="199"/>
      <c r="AN26" s="199"/>
      <c r="AO26" s="199"/>
      <c r="AP26" s="199"/>
      <c r="AQ26" s="200"/>
      <c r="AR26" s="201"/>
      <c r="AS26" s="202"/>
      <c r="AT26" s="203"/>
      <c r="AU26" s="203"/>
      <c r="AV26" s="203"/>
      <c r="AW26" s="185"/>
      <c r="AX26" s="185"/>
      <c r="AY26" s="185"/>
      <c r="AZ26" s="185"/>
      <c r="BA26" s="204"/>
    </row>
    <row r="27" spans="1:53">
      <c r="A27" s="152"/>
      <c r="B27" s="153"/>
      <c r="C27" s="151"/>
      <c r="D27" s="154"/>
      <c r="E27" s="155"/>
      <c r="F27" s="156"/>
      <c r="G27" s="195"/>
      <c r="H27" s="195"/>
      <c r="I27" s="221"/>
      <c r="J27" s="177"/>
      <c r="K27" s="176"/>
      <c r="L27" s="176"/>
      <c r="M27" s="177"/>
      <c r="N27" s="177"/>
      <c r="O27" s="177"/>
      <c r="P27" s="177"/>
      <c r="Q27" s="177"/>
      <c r="R27" s="177"/>
      <c r="S27" s="177"/>
      <c r="T27" s="198"/>
      <c r="U27" s="203"/>
      <c r="V27" s="203"/>
      <c r="W27" s="203"/>
      <c r="X27" s="203"/>
      <c r="Y27" s="203"/>
      <c r="Z27" s="205"/>
      <c r="AA27" s="196"/>
      <c r="AB27" s="199"/>
      <c r="AC27" s="199"/>
      <c r="AD27" s="199"/>
      <c r="AE27" s="199"/>
      <c r="AF27" s="199"/>
      <c r="AG27" s="199"/>
      <c r="AH27" s="199"/>
      <c r="AI27" s="199"/>
      <c r="AJ27" s="196"/>
      <c r="AK27" s="199"/>
      <c r="AL27" s="199"/>
      <c r="AM27" s="199"/>
      <c r="AN27" s="199"/>
      <c r="AO27" s="199"/>
      <c r="AP27" s="199"/>
      <c r="AQ27" s="200"/>
      <c r="AR27" s="201"/>
      <c r="AS27" s="202"/>
      <c r="AT27" s="203"/>
      <c r="AU27" s="203"/>
      <c r="AV27" s="203"/>
      <c r="AW27" s="185"/>
      <c r="AX27" s="185"/>
      <c r="AY27" s="185"/>
      <c r="AZ27" s="185"/>
      <c r="BA27" s="204"/>
    </row>
    <row r="28" spans="1:53">
      <c r="A28" s="152"/>
      <c r="B28" s="153"/>
      <c r="C28" s="151"/>
      <c r="D28" s="154"/>
      <c r="E28" s="155"/>
      <c r="F28" s="156"/>
      <c r="G28" s="195"/>
      <c r="H28" s="195"/>
      <c r="I28" s="221"/>
      <c r="J28" s="177"/>
      <c r="K28" s="176"/>
      <c r="L28" s="176"/>
      <c r="M28" s="177"/>
      <c r="N28" s="177"/>
      <c r="O28" s="177"/>
      <c r="P28" s="177"/>
      <c r="Q28" s="177"/>
      <c r="R28" s="177"/>
      <c r="S28" s="177"/>
      <c r="T28" s="198"/>
      <c r="U28" s="203"/>
      <c r="V28" s="203"/>
      <c r="W28" s="203"/>
      <c r="X28" s="203"/>
      <c r="Y28" s="203"/>
      <c r="Z28" s="205"/>
      <c r="AA28" s="196"/>
      <c r="AB28" s="199"/>
      <c r="AC28" s="199"/>
      <c r="AD28" s="199"/>
      <c r="AE28" s="199"/>
      <c r="AF28" s="199"/>
      <c r="AG28" s="199"/>
      <c r="AH28" s="199"/>
      <c r="AI28" s="199"/>
      <c r="AJ28" s="196"/>
      <c r="AK28" s="199"/>
      <c r="AL28" s="199"/>
      <c r="AM28" s="199"/>
      <c r="AN28" s="199"/>
      <c r="AO28" s="199"/>
      <c r="AP28" s="199"/>
      <c r="AQ28" s="200"/>
      <c r="AR28" s="201"/>
      <c r="AS28" s="202"/>
      <c r="AT28" s="203"/>
      <c r="AU28" s="203"/>
      <c r="AV28" s="203"/>
      <c r="AW28" s="185"/>
      <c r="AX28" s="185"/>
      <c r="AY28" s="185"/>
      <c r="AZ28" s="185"/>
      <c r="BA28" s="204"/>
    </row>
    <row r="29" spans="1:53">
      <c r="A29" s="152"/>
      <c r="B29" s="153"/>
      <c r="C29" s="151"/>
      <c r="D29" s="154"/>
      <c r="E29" s="155"/>
      <c r="F29" s="156"/>
      <c r="G29" s="195"/>
      <c r="H29" s="195"/>
      <c r="I29" s="221"/>
      <c r="J29" s="177"/>
      <c r="K29" s="176"/>
      <c r="L29" s="176"/>
      <c r="M29" s="177"/>
      <c r="N29" s="177"/>
      <c r="O29" s="177"/>
      <c r="P29" s="177"/>
      <c r="Q29" s="177"/>
      <c r="R29" s="177"/>
      <c r="S29" s="177"/>
      <c r="T29" s="198"/>
      <c r="U29" s="203"/>
      <c r="V29" s="203"/>
      <c r="W29" s="203"/>
      <c r="X29" s="203"/>
      <c r="Y29" s="203"/>
      <c r="Z29" s="205"/>
      <c r="AA29" s="196"/>
      <c r="AB29" s="199"/>
      <c r="AC29" s="199"/>
      <c r="AD29" s="199"/>
      <c r="AE29" s="199"/>
      <c r="AF29" s="199"/>
      <c r="AG29" s="199"/>
      <c r="AH29" s="199"/>
      <c r="AI29" s="199"/>
      <c r="AJ29" s="196"/>
      <c r="AK29" s="199"/>
      <c r="AL29" s="199"/>
      <c r="AM29" s="199"/>
      <c r="AN29" s="199"/>
      <c r="AO29" s="199"/>
      <c r="AP29" s="199"/>
      <c r="AQ29" s="200"/>
      <c r="AR29" s="201"/>
      <c r="AS29" s="202"/>
      <c r="AT29" s="203"/>
      <c r="AU29" s="203"/>
      <c r="AV29" s="203"/>
      <c r="AW29" s="185"/>
      <c r="AX29" s="185"/>
      <c r="AY29" s="185"/>
      <c r="AZ29" s="185"/>
      <c r="BA29" s="204"/>
    </row>
    <row r="30" spans="1:53">
      <c r="A30" s="152"/>
      <c r="B30" s="153"/>
      <c r="C30" s="151"/>
      <c r="D30" s="154"/>
      <c r="E30" s="155"/>
      <c r="F30" s="156"/>
      <c r="G30" s="195"/>
      <c r="H30" s="195"/>
      <c r="I30" s="221"/>
      <c r="J30" s="177"/>
      <c r="K30" s="176"/>
      <c r="L30" s="176"/>
      <c r="M30" s="177"/>
      <c r="N30" s="177"/>
      <c r="O30" s="177"/>
      <c r="P30" s="177"/>
      <c r="Q30" s="177"/>
      <c r="R30" s="177"/>
      <c r="S30" s="177"/>
      <c r="T30" s="198"/>
      <c r="U30" s="203"/>
      <c r="V30" s="203"/>
      <c r="W30" s="203"/>
      <c r="X30" s="203"/>
      <c r="Y30" s="203"/>
      <c r="Z30" s="205"/>
      <c r="AA30" s="196"/>
      <c r="AB30" s="199"/>
      <c r="AC30" s="199"/>
      <c r="AD30" s="199"/>
      <c r="AE30" s="199"/>
      <c r="AF30" s="199"/>
      <c r="AG30" s="199"/>
      <c r="AH30" s="199"/>
      <c r="AI30" s="199"/>
      <c r="AJ30" s="196"/>
      <c r="AK30" s="199"/>
      <c r="AL30" s="199"/>
      <c r="AM30" s="199"/>
      <c r="AN30" s="199"/>
      <c r="AO30" s="199"/>
      <c r="AP30" s="199"/>
      <c r="AQ30" s="200"/>
      <c r="AR30" s="201"/>
      <c r="AS30" s="202"/>
      <c r="AT30" s="203"/>
      <c r="AU30" s="203"/>
      <c r="AV30" s="203"/>
      <c r="AW30" s="185"/>
      <c r="AX30" s="185"/>
      <c r="AY30" s="185"/>
      <c r="AZ30" s="185"/>
      <c r="BA30" s="204"/>
    </row>
    <row r="31" spans="1:53">
      <c r="A31" s="152"/>
      <c r="B31" s="153"/>
      <c r="C31" s="151"/>
      <c r="D31" s="154"/>
      <c r="E31" s="155"/>
      <c r="F31" s="156"/>
      <c r="G31" s="195"/>
      <c r="H31" s="195"/>
      <c r="I31" s="221"/>
      <c r="J31" s="177"/>
      <c r="K31" s="176"/>
      <c r="L31" s="176"/>
      <c r="M31" s="177"/>
      <c r="N31" s="177"/>
      <c r="O31" s="177"/>
      <c r="P31" s="177"/>
      <c r="Q31" s="177"/>
      <c r="R31" s="177"/>
      <c r="S31" s="177"/>
      <c r="T31" s="198"/>
      <c r="U31" s="203"/>
      <c r="V31" s="203"/>
      <c r="W31" s="203"/>
      <c r="X31" s="203"/>
      <c r="Y31" s="203"/>
      <c r="Z31" s="205"/>
      <c r="AA31" s="196"/>
      <c r="AB31" s="199"/>
      <c r="AC31" s="199"/>
      <c r="AD31" s="199"/>
      <c r="AE31" s="199"/>
      <c r="AF31" s="199"/>
      <c r="AG31" s="199"/>
      <c r="AH31" s="199"/>
      <c r="AI31" s="199"/>
      <c r="AJ31" s="196"/>
      <c r="AK31" s="199"/>
      <c r="AL31" s="199"/>
      <c r="AM31" s="199"/>
      <c r="AN31" s="199"/>
      <c r="AO31" s="199"/>
      <c r="AP31" s="199"/>
      <c r="AQ31" s="200"/>
      <c r="AR31" s="201"/>
      <c r="AS31" s="202"/>
      <c r="AT31" s="203"/>
      <c r="AU31" s="203"/>
      <c r="AV31" s="203"/>
      <c r="AW31" s="185"/>
      <c r="AX31" s="185"/>
      <c r="AY31" s="185"/>
      <c r="AZ31" s="185"/>
      <c r="BA31" s="204"/>
    </row>
    <row r="32" spans="1:53">
      <c r="A32" s="152"/>
      <c r="B32" s="153"/>
      <c r="C32" s="151"/>
      <c r="D32" s="154"/>
      <c r="E32" s="155"/>
      <c r="F32" s="156"/>
      <c r="G32" s="195"/>
      <c r="H32" s="195"/>
      <c r="I32" s="221"/>
      <c r="J32" s="177"/>
      <c r="K32" s="176"/>
      <c r="L32" s="176"/>
      <c r="M32" s="177"/>
      <c r="N32" s="177"/>
      <c r="O32" s="177"/>
      <c r="P32" s="177"/>
      <c r="Q32" s="177"/>
      <c r="R32" s="177"/>
      <c r="S32" s="177"/>
      <c r="T32" s="198"/>
      <c r="U32" s="203"/>
      <c r="V32" s="203"/>
      <c r="W32" s="203"/>
      <c r="X32" s="203"/>
      <c r="Y32" s="203"/>
      <c r="Z32" s="205"/>
      <c r="AA32" s="196"/>
      <c r="AB32" s="199"/>
      <c r="AC32" s="199"/>
      <c r="AD32" s="199"/>
      <c r="AE32" s="199"/>
      <c r="AF32" s="199"/>
      <c r="AG32" s="199"/>
      <c r="AH32" s="199"/>
      <c r="AI32" s="199"/>
      <c r="AJ32" s="196"/>
      <c r="AK32" s="199"/>
      <c r="AL32" s="199"/>
      <c r="AM32" s="199"/>
      <c r="AN32" s="199"/>
      <c r="AO32" s="199"/>
      <c r="AP32" s="199"/>
      <c r="AQ32" s="200"/>
      <c r="AR32" s="201"/>
      <c r="AS32" s="202"/>
      <c r="AT32" s="203"/>
      <c r="AU32" s="203"/>
      <c r="AV32" s="203"/>
      <c r="AW32" s="185"/>
      <c r="AX32" s="185"/>
      <c r="AY32" s="185"/>
      <c r="AZ32" s="185"/>
      <c r="BA32" s="204"/>
    </row>
    <row r="33" spans="1:53">
      <c r="A33" s="152"/>
      <c r="B33" s="153"/>
      <c r="C33" s="151"/>
      <c r="D33" s="154"/>
      <c r="E33" s="155"/>
      <c r="F33" s="156"/>
      <c r="G33" s="195"/>
      <c r="H33" s="195"/>
      <c r="I33" s="221"/>
      <c r="J33" s="177"/>
      <c r="K33" s="176"/>
      <c r="L33" s="176"/>
      <c r="M33" s="177"/>
      <c r="N33" s="177"/>
      <c r="O33" s="177"/>
      <c r="P33" s="177"/>
      <c r="Q33" s="177"/>
      <c r="R33" s="177"/>
      <c r="S33" s="177"/>
      <c r="T33" s="198"/>
      <c r="U33" s="203"/>
      <c r="V33" s="203"/>
      <c r="W33" s="203"/>
      <c r="X33" s="203"/>
      <c r="Y33" s="203"/>
      <c r="Z33" s="205"/>
      <c r="AA33" s="196"/>
      <c r="AB33" s="199"/>
      <c r="AC33" s="199"/>
      <c r="AD33" s="199"/>
      <c r="AE33" s="199"/>
      <c r="AF33" s="199"/>
      <c r="AG33" s="199"/>
      <c r="AH33" s="199"/>
      <c r="AI33" s="199"/>
      <c r="AJ33" s="196"/>
      <c r="AK33" s="199"/>
      <c r="AL33" s="199"/>
      <c r="AM33" s="199"/>
      <c r="AN33" s="199"/>
      <c r="AO33" s="199"/>
      <c r="AP33" s="199"/>
      <c r="AQ33" s="200"/>
      <c r="AR33" s="201"/>
      <c r="AS33" s="202"/>
      <c r="AT33" s="203"/>
      <c r="AU33" s="203"/>
      <c r="AV33" s="203"/>
      <c r="AW33" s="185"/>
      <c r="AX33" s="185"/>
      <c r="AY33" s="185"/>
      <c r="AZ33" s="185"/>
      <c r="BA33" s="204"/>
    </row>
    <row r="34" spans="1:53">
      <c r="A34" s="152"/>
      <c r="B34" s="153"/>
      <c r="C34" s="151"/>
      <c r="D34" s="154"/>
      <c r="E34" s="155"/>
      <c r="F34" s="156"/>
      <c r="G34" s="195"/>
      <c r="H34" s="195"/>
      <c r="I34" s="221"/>
      <c r="J34" s="177"/>
      <c r="K34" s="176"/>
      <c r="L34" s="176"/>
      <c r="M34" s="177"/>
      <c r="N34" s="177"/>
      <c r="O34" s="177"/>
      <c r="P34" s="177"/>
      <c r="Q34" s="177"/>
      <c r="R34" s="177"/>
      <c r="S34" s="177"/>
      <c r="T34" s="198"/>
      <c r="U34" s="203"/>
      <c r="V34" s="203"/>
      <c r="W34" s="203"/>
      <c r="X34" s="203"/>
      <c r="Y34" s="203"/>
      <c r="Z34" s="205"/>
      <c r="AA34" s="196"/>
      <c r="AB34" s="199"/>
      <c r="AC34" s="199"/>
      <c r="AD34" s="199"/>
      <c r="AE34" s="199"/>
      <c r="AF34" s="199"/>
      <c r="AG34" s="199"/>
      <c r="AH34" s="199"/>
      <c r="AI34" s="199"/>
      <c r="AJ34" s="196"/>
      <c r="AK34" s="199"/>
      <c r="AL34" s="199"/>
      <c r="AM34" s="199"/>
      <c r="AN34" s="199"/>
      <c r="AO34" s="199"/>
      <c r="AP34" s="199"/>
      <c r="AQ34" s="200"/>
      <c r="AR34" s="201"/>
      <c r="AS34" s="202"/>
      <c r="AT34" s="203"/>
      <c r="AU34" s="203"/>
      <c r="AV34" s="203"/>
      <c r="AW34" s="185"/>
      <c r="AX34" s="185"/>
      <c r="AY34" s="185"/>
      <c r="AZ34" s="185"/>
      <c r="BA34" s="204"/>
    </row>
    <row r="35" spans="1:53">
      <c r="A35" s="152"/>
      <c r="B35" s="153"/>
      <c r="C35" s="151"/>
      <c r="D35" s="154"/>
      <c r="E35" s="155"/>
      <c r="F35" s="156"/>
      <c r="G35" s="195"/>
      <c r="H35" s="195"/>
      <c r="I35" s="221"/>
      <c r="J35" s="177"/>
      <c r="K35" s="176"/>
      <c r="L35" s="176"/>
      <c r="M35" s="177"/>
      <c r="N35" s="177"/>
      <c r="O35" s="177"/>
      <c r="P35" s="177"/>
      <c r="Q35" s="177"/>
      <c r="R35" s="177"/>
      <c r="S35" s="177"/>
      <c r="T35" s="198"/>
      <c r="U35" s="203"/>
      <c r="V35" s="203"/>
      <c r="W35" s="203"/>
      <c r="X35" s="203"/>
      <c r="Y35" s="203"/>
      <c r="Z35" s="205"/>
      <c r="AA35" s="196"/>
      <c r="AB35" s="199"/>
      <c r="AC35" s="199"/>
      <c r="AD35" s="199"/>
      <c r="AE35" s="199"/>
      <c r="AF35" s="199"/>
      <c r="AG35" s="199"/>
      <c r="AH35" s="199"/>
      <c r="AI35" s="199"/>
      <c r="AJ35" s="196"/>
      <c r="AK35" s="199"/>
      <c r="AL35" s="199"/>
      <c r="AM35" s="199"/>
      <c r="AN35" s="199"/>
      <c r="AO35" s="199"/>
      <c r="AP35" s="199"/>
      <c r="AQ35" s="200"/>
      <c r="AR35" s="201"/>
      <c r="AS35" s="202"/>
      <c r="AT35" s="203"/>
      <c r="AU35" s="203"/>
      <c r="AV35" s="203"/>
      <c r="AW35" s="185"/>
      <c r="AX35" s="185"/>
      <c r="AY35" s="185"/>
      <c r="AZ35" s="185"/>
      <c r="BA35" s="204"/>
    </row>
    <row r="36" spans="1:53">
      <c r="A36" s="152"/>
      <c r="B36" s="153"/>
      <c r="C36" s="151"/>
      <c r="D36" s="154"/>
      <c r="E36" s="155"/>
      <c r="F36" s="156"/>
      <c r="G36" s="195"/>
      <c r="H36" s="195"/>
      <c r="I36" s="221"/>
      <c r="J36" s="177"/>
      <c r="K36" s="176"/>
      <c r="L36" s="176"/>
      <c r="M36" s="177"/>
      <c r="N36" s="177"/>
      <c r="O36" s="177"/>
      <c r="P36" s="177"/>
      <c r="Q36" s="177"/>
      <c r="R36" s="177"/>
      <c r="S36" s="177"/>
      <c r="T36" s="198"/>
      <c r="U36" s="203"/>
      <c r="V36" s="203"/>
      <c r="W36" s="203"/>
      <c r="X36" s="203"/>
      <c r="Y36" s="203"/>
      <c r="Z36" s="205"/>
      <c r="AA36" s="196"/>
      <c r="AB36" s="199"/>
      <c r="AC36" s="199"/>
      <c r="AD36" s="199"/>
      <c r="AE36" s="199"/>
      <c r="AF36" s="199"/>
      <c r="AG36" s="199"/>
      <c r="AH36" s="199"/>
      <c r="AI36" s="199"/>
      <c r="AJ36" s="196"/>
      <c r="AK36" s="199"/>
      <c r="AL36" s="199"/>
      <c r="AM36" s="199"/>
      <c r="AN36" s="199"/>
      <c r="AO36" s="199"/>
      <c r="AP36" s="199"/>
      <c r="AQ36" s="200"/>
      <c r="AR36" s="201"/>
      <c r="AS36" s="202"/>
      <c r="AT36" s="203"/>
      <c r="AU36" s="203"/>
      <c r="AV36" s="203"/>
      <c r="AW36" s="185"/>
      <c r="AX36" s="185"/>
      <c r="AY36" s="185"/>
      <c r="AZ36" s="185"/>
      <c r="BA36" s="204"/>
    </row>
    <row r="37" spans="1:53">
      <c r="A37" s="62"/>
      <c r="B37" s="63"/>
      <c r="C37" s="61"/>
      <c r="D37" s="71"/>
      <c r="E37" s="64"/>
      <c r="F37" s="74"/>
      <c r="G37" s="187"/>
      <c r="H37" s="187"/>
      <c r="I37" s="220"/>
      <c r="J37" s="175"/>
      <c r="K37" s="176"/>
      <c r="L37" s="176"/>
      <c r="M37" s="177"/>
      <c r="N37" s="177"/>
      <c r="O37" s="177"/>
      <c r="P37" s="177"/>
      <c r="Q37" s="177"/>
      <c r="R37" s="177"/>
      <c r="S37" s="177"/>
      <c r="T37" s="178"/>
      <c r="U37" s="179"/>
      <c r="V37" s="179"/>
      <c r="W37" s="179"/>
      <c r="X37" s="179"/>
      <c r="Y37" s="179"/>
      <c r="Z37" s="206"/>
      <c r="AA37" s="174"/>
      <c r="AB37" s="180"/>
      <c r="AC37" s="180"/>
      <c r="AD37" s="180"/>
      <c r="AE37" s="180"/>
      <c r="AF37" s="180"/>
      <c r="AG37" s="180"/>
      <c r="AH37" s="180"/>
      <c r="AI37" s="180"/>
      <c r="AJ37" s="174"/>
      <c r="AK37" s="180"/>
      <c r="AL37" s="180"/>
      <c r="AM37" s="180"/>
      <c r="AN37" s="180"/>
      <c r="AO37" s="180"/>
      <c r="AP37" s="180"/>
      <c r="AQ37" s="181"/>
      <c r="AR37" s="182"/>
      <c r="AS37" s="183"/>
      <c r="AT37" s="179"/>
      <c r="AU37" s="179"/>
      <c r="AV37" s="179"/>
      <c r="AW37" s="184"/>
      <c r="AX37" s="184"/>
      <c r="AY37" s="184"/>
      <c r="AZ37" s="185"/>
      <c r="BA37" s="186"/>
    </row>
    <row r="38" spans="1:53">
      <c r="A38" s="62"/>
      <c r="B38" s="63"/>
      <c r="C38" s="61"/>
      <c r="D38" s="71"/>
      <c r="E38" s="64"/>
      <c r="F38" s="74"/>
      <c r="G38" s="187"/>
      <c r="H38" s="187"/>
      <c r="I38" s="220"/>
      <c r="J38" s="175"/>
      <c r="K38" s="176"/>
      <c r="L38" s="176"/>
      <c r="M38" s="177"/>
      <c r="N38" s="177"/>
      <c r="O38" s="177"/>
      <c r="P38" s="177"/>
      <c r="Q38" s="177"/>
      <c r="R38" s="177"/>
      <c r="S38" s="177"/>
      <c r="T38" s="178"/>
      <c r="U38" s="179"/>
      <c r="V38" s="179"/>
      <c r="W38" s="179"/>
      <c r="X38" s="179"/>
      <c r="Y38" s="179"/>
      <c r="Z38" s="206"/>
      <c r="AA38" s="174"/>
      <c r="AB38" s="180"/>
      <c r="AC38" s="180"/>
      <c r="AD38" s="180"/>
      <c r="AE38" s="180"/>
      <c r="AF38" s="180"/>
      <c r="AG38" s="180"/>
      <c r="AH38" s="180"/>
      <c r="AI38" s="180"/>
      <c r="AJ38" s="174"/>
      <c r="AK38" s="180"/>
      <c r="AL38" s="180"/>
      <c r="AM38" s="180"/>
      <c r="AN38" s="180"/>
      <c r="AO38" s="180"/>
      <c r="AP38" s="180"/>
      <c r="AQ38" s="181"/>
      <c r="AR38" s="182"/>
      <c r="AS38" s="183"/>
      <c r="AT38" s="179"/>
      <c r="AU38" s="179"/>
      <c r="AV38" s="179"/>
      <c r="AW38" s="184"/>
      <c r="AX38" s="184"/>
      <c r="AY38" s="184"/>
      <c r="AZ38" s="185"/>
      <c r="BA38" s="186"/>
    </row>
    <row r="39" spans="1:53">
      <c r="A39" s="62"/>
      <c r="B39" s="63"/>
      <c r="C39" s="61"/>
      <c r="D39" s="71"/>
      <c r="E39" s="64"/>
      <c r="F39" s="74"/>
      <c r="G39" s="187"/>
      <c r="H39" s="187"/>
      <c r="I39" s="220"/>
      <c r="J39" s="175"/>
      <c r="K39" s="176"/>
      <c r="L39" s="176"/>
      <c r="M39" s="177"/>
      <c r="N39" s="177"/>
      <c r="O39" s="177"/>
      <c r="P39" s="177"/>
      <c r="Q39" s="177"/>
      <c r="R39" s="177"/>
      <c r="S39" s="177"/>
      <c r="T39" s="178"/>
      <c r="U39" s="179"/>
      <c r="V39" s="179"/>
      <c r="W39" s="179"/>
      <c r="X39" s="179"/>
      <c r="Y39" s="179"/>
      <c r="Z39" s="206"/>
      <c r="AA39" s="174"/>
      <c r="AB39" s="180"/>
      <c r="AC39" s="180"/>
      <c r="AD39" s="180"/>
      <c r="AE39" s="180"/>
      <c r="AF39" s="180"/>
      <c r="AG39" s="180"/>
      <c r="AH39" s="180"/>
      <c r="AI39" s="180"/>
      <c r="AJ39" s="174"/>
      <c r="AK39" s="180"/>
      <c r="AL39" s="180"/>
      <c r="AM39" s="180"/>
      <c r="AN39" s="180"/>
      <c r="AO39" s="180"/>
      <c r="AP39" s="180"/>
      <c r="AQ39" s="181"/>
      <c r="AR39" s="182"/>
      <c r="AS39" s="183"/>
      <c r="AT39" s="179"/>
      <c r="AU39" s="179"/>
      <c r="AV39" s="179"/>
      <c r="AW39" s="184"/>
      <c r="AX39" s="184"/>
      <c r="AY39" s="184"/>
      <c r="AZ39" s="185"/>
      <c r="BA39" s="186"/>
    </row>
    <row r="40" spans="1:53">
      <c r="A40" s="62"/>
      <c r="B40" s="63"/>
      <c r="C40" s="61"/>
      <c r="D40" s="71"/>
      <c r="E40" s="64"/>
      <c r="F40" s="74"/>
      <c r="G40" s="187"/>
      <c r="H40" s="187"/>
      <c r="I40" s="220"/>
      <c r="J40" s="175"/>
      <c r="K40" s="176"/>
      <c r="L40" s="176"/>
      <c r="M40" s="177"/>
      <c r="N40" s="177"/>
      <c r="O40" s="177"/>
      <c r="P40" s="177"/>
      <c r="Q40" s="177"/>
      <c r="R40" s="177"/>
      <c r="S40" s="177"/>
      <c r="T40" s="178"/>
      <c r="U40" s="179"/>
      <c r="V40" s="179"/>
      <c r="W40" s="179"/>
      <c r="X40" s="179"/>
      <c r="Y40" s="179"/>
      <c r="Z40" s="206"/>
      <c r="AA40" s="174"/>
      <c r="AB40" s="180"/>
      <c r="AC40" s="180"/>
      <c r="AD40" s="180"/>
      <c r="AE40" s="180"/>
      <c r="AF40" s="180"/>
      <c r="AG40" s="180"/>
      <c r="AH40" s="180"/>
      <c r="AI40" s="180"/>
      <c r="AJ40" s="174"/>
      <c r="AK40" s="180"/>
      <c r="AL40" s="180"/>
      <c r="AM40" s="180"/>
      <c r="AN40" s="180"/>
      <c r="AO40" s="180"/>
      <c r="AP40" s="180"/>
      <c r="AQ40" s="181"/>
      <c r="AR40" s="182"/>
      <c r="AS40" s="183"/>
      <c r="AT40" s="179"/>
      <c r="AU40" s="179"/>
      <c r="AV40" s="179"/>
      <c r="AW40" s="184"/>
      <c r="AX40" s="184"/>
      <c r="AY40" s="184"/>
      <c r="AZ40" s="185"/>
      <c r="BA40" s="186"/>
    </row>
    <row r="41" spans="1:53">
      <c r="A41" s="62"/>
      <c r="B41" s="63"/>
      <c r="C41" s="61"/>
      <c r="D41" s="71"/>
      <c r="E41" s="64"/>
      <c r="F41" s="74"/>
      <c r="G41" s="187"/>
      <c r="H41" s="187"/>
      <c r="I41" s="220"/>
      <c r="J41" s="175"/>
      <c r="K41" s="176"/>
      <c r="L41" s="176"/>
      <c r="M41" s="177"/>
      <c r="N41" s="177"/>
      <c r="O41" s="177"/>
      <c r="P41" s="177"/>
      <c r="Q41" s="177"/>
      <c r="R41" s="177"/>
      <c r="S41" s="177"/>
      <c r="T41" s="178"/>
      <c r="U41" s="179"/>
      <c r="V41" s="179"/>
      <c r="W41" s="179"/>
      <c r="X41" s="179"/>
      <c r="Y41" s="179"/>
      <c r="Z41" s="206"/>
      <c r="AA41" s="174"/>
      <c r="AB41" s="180"/>
      <c r="AC41" s="180"/>
      <c r="AD41" s="180"/>
      <c r="AE41" s="180"/>
      <c r="AF41" s="180"/>
      <c r="AG41" s="180"/>
      <c r="AH41" s="180"/>
      <c r="AI41" s="180"/>
      <c r="AJ41" s="174"/>
      <c r="AK41" s="180"/>
      <c r="AL41" s="180"/>
      <c r="AM41" s="180"/>
      <c r="AN41" s="180"/>
      <c r="AO41" s="180"/>
      <c r="AP41" s="180"/>
      <c r="AQ41" s="181"/>
      <c r="AR41" s="182"/>
      <c r="AS41" s="183"/>
      <c r="AT41" s="179"/>
      <c r="AU41" s="179"/>
      <c r="AV41" s="179"/>
      <c r="AW41" s="184"/>
      <c r="AX41" s="184"/>
      <c r="AY41" s="184"/>
      <c r="AZ41" s="185"/>
      <c r="BA41" s="186"/>
    </row>
    <row r="42" spans="1:53" ht="28.5" customHeight="1">
      <c r="A42" s="65"/>
      <c r="B42" s="66" t="s">
        <v>33</v>
      </c>
      <c r="C42" s="66"/>
      <c r="D42" s="67"/>
      <c r="E42" s="68"/>
      <c r="F42" s="68"/>
      <c r="G42" s="207"/>
      <c r="H42" s="207"/>
      <c r="I42" s="68"/>
      <c r="J42" s="208"/>
      <c r="K42" s="209"/>
      <c r="L42" s="209"/>
      <c r="M42" s="210"/>
      <c r="N42" s="210"/>
      <c r="O42" s="210"/>
      <c r="P42" s="210"/>
      <c r="Q42" s="210"/>
      <c r="R42" s="210"/>
      <c r="S42" s="210"/>
      <c r="T42" s="211" t="e">
        <f>SUM(#REF!)</f>
        <v>#REF!</v>
      </c>
      <c r="U42" s="211" t="e">
        <f>SUM(#REF!)</f>
        <v>#REF!</v>
      </c>
      <c r="V42" s="211" t="e">
        <f>SUM(#REF!)</f>
        <v>#REF!</v>
      </c>
      <c r="W42" s="211" t="e">
        <f>SUM(#REF!)</f>
        <v>#REF!</v>
      </c>
      <c r="X42" s="211"/>
      <c r="Y42" s="211" t="e">
        <f>SUM(#REF!)</f>
        <v>#REF!</v>
      </c>
      <c r="Z42" s="211" t="e">
        <f>SUM(#REF!)</f>
        <v>#REF!</v>
      </c>
      <c r="AA42" s="211" t="e">
        <f>SUM(#REF!)</f>
        <v>#REF!</v>
      </c>
      <c r="AB42" s="211" t="e">
        <f>SUM(#REF!)</f>
        <v>#REF!</v>
      </c>
      <c r="AC42" s="211" t="e">
        <f>SUM(#REF!)</f>
        <v>#REF!</v>
      </c>
      <c r="AD42" s="211" t="e">
        <f>SUM(#REF!)</f>
        <v>#REF!</v>
      </c>
      <c r="AE42" s="211" t="e">
        <f>SUM(#REF!)</f>
        <v>#REF!</v>
      </c>
      <c r="AF42" s="211" t="e">
        <f>SUM(#REF!)</f>
        <v>#REF!</v>
      </c>
      <c r="AG42" s="211" t="e">
        <f>SUM(#REF!)</f>
        <v>#REF!</v>
      </c>
      <c r="AH42" s="211" t="e">
        <f>SUM(#REF!)</f>
        <v>#REF!</v>
      </c>
      <c r="AI42" s="211" t="e">
        <f>SUM(#REF!)</f>
        <v>#REF!</v>
      </c>
      <c r="AJ42" s="211" t="e">
        <f>SUM(#REF!)</f>
        <v>#REF!</v>
      </c>
      <c r="AK42" s="211" t="e">
        <f>SUM(#REF!)</f>
        <v>#REF!</v>
      </c>
      <c r="AL42" s="211" t="e">
        <f>SUM(#REF!)</f>
        <v>#REF!</v>
      </c>
      <c r="AM42" s="211" t="e">
        <f>SUM(#REF!)</f>
        <v>#REF!</v>
      </c>
      <c r="AN42" s="211" t="e">
        <f>SUM(#REF!)</f>
        <v>#REF!</v>
      </c>
      <c r="AO42" s="211" t="e">
        <f>SUM(#REF!)</f>
        <v>#REF!</v>
      </c>
      <c r="AP42" s="211" t="e">
        <f>SUM(#REF!)</f>
        <v>#REF!</v>
      </c>
      <c r="AQ42" s="211" t="e">
        <f>SUM(#REF!)</f>
        <v>#REF!</v>
      </c>
      <c r="AR42" s="211" t="e">
        <f>SUM(#REF!)</f>
        <v>#REF!</v>
      </c>
      <c r="AS42" s="212" t="e">
        <f>SUM(#REF!)</f>
        <v>#REF!</v>
      </c>
      <c r="AT42" s="211" t="e">
        <f>SUM(#REF!)</f>
        <v>#REF!</v>
      </c>
      <c r="AU42" s="211" t="e">
        <f>SUM(#REF!)</f>
        <v>#REF!</v>
      </c>
      <c r="AV42" s="211" t="e">
        <f>SUM(#REF!)</f>
        <v>#REF!</v>
      </c>
      <c r="AW42" s="213"/>
      <c r="AX42" s="213"/>
      <c r="AY42" s="213"/>
      <c r="AZ42" s="214"/>
      <c r="BA42" s="208"/>
    </row>
    <row r="45" spans="1:53">
      <c r="A45" s="69"/>
      <c r="B45" s="69"/>
      <c r="C45" s="69"/>
      <c r="D45" s="69"/>
      <c r="E45" s="69"/>
      <c r="F45" s="69"/>
      <c r="G45" s="215"/>
      <c r="H45" s="215"/>
      <c r="I45" s="222"/>
      <c r="J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7"/>
      <c r="AN45" s="215"/>
      <c r="AO45" s="215"/>
      <c r="AP45" s="215"/>
      <c r="AQ45" s="215"/>
      <c r="AR45" s="215"/>
      <c r="AS45" s="215"/>
      <c r="AT45" s="215"/>
      <c r="AU45" s="215"/>
      <c r="AV45" s="215"/>
      <c r="AW45" s="218"/>
      <c r="AX45" s="218"/>
      <c r="AY45" s="218"/>
      <c r="AZ45" s="218"/>
      <c r="BA45" s="215"/>
    </row>
  </sheetData>
  <mergeCells count="50">
    <mergeCell ref="BB1:BB2"/>
    <mergeCell ref="BC1:BC2"/>
    <mergeCell ref="AB1:AB2"/>
    <mergeCell ref="AC1:AC2"/>
    <mergeCell ref="AD1:AD2"/>
    <mergeCell ref="BA1:BA2"/>
    <mergeCell ref="AW1:AW2"/>
    <mergeCell ref="AX1:AX2"/>
    <mergeCell ref="AY1:AY2"/>
    <mergeCell ref="AZ1:AZ2"/>
    <mergeCell ref="AE1:AJ1"/>
    <mergeCell ref="AL1:AL2"/>
    <mergeCell ref="AM1:AM2"/>
    <mergeCell ref="AN1:AN2"/>
    <mergeCell ref="AO1:AO2"/>
    <mergeCell ref="AK1:AK2"/>
    <mergeCell ref="AA1:AA2"/>
    <mergeCell ref="T1:T2"/>
    <mergeCell ref="U1:U2"/>
    <mergeCell ref="V1:V2"/>
    <mergeCell ref="X1:X2"/>
    <mergeCell ref="J1:J2"/>
    <mergeCell ref="Z1:Z2"/>
    <mergeCell ref="H1:H2"/>
    <mergeCell ref="W1:W2"/>
    <mergeCell ref="Y1:Y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E1:E2"/>
    <mergeCell ref="G1:G2"/>
    <mergeCell ref="I1:I2"/>
    <mergeCell ref="A1:A2"/>
    <mergeCell ref="B1:B2"/>
    <mergeCell ref="C1:C2"/>
    <mergeCell ref="D1:D2"/>
    <mergeCell ref="F1:F2"/>
    <mergeCell ref="AV1:AV2"/>
    <mergeCell ref="AU1:AU2"/>
    <mergeCell ref="AP1:AP2"/>
    <mergeCell ref="AT1:AT2"/>
    <mergeCell ref="AQ1:AQ2"/>
    <mergeCell ref="AR1:AR2"/>
    <mergeCell ref="AS1:AS2"/>
  </mergeCells>
  <phoneticPr fontId="2" type="noConversion"/>
  <conditionalFormatting sqref="C10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43"/>
  <sheetViews>
    <sheetView workbookViewId="0">
      <pane xSplit="4" ySplit="1" topLeftCell="T2" activePane="bottomRight" state="frozen"/>
      <selection pane="topRight" activeCell="E1" sqref="E1"/>
      <selection pane="bottomLeft" activeCell="A2" sqref="A2"/>
      <selection pane="bottomRight" activeCell="A2" sqref="A2:XFD14"/>
    </sheetView>
  </sheetViews>
  <sheetFormatPr defaultColWidth="9" defaultRowHeight="20.25" customHeight="1"/>
  <cols>
    <col min="1" max="1" width="9" style="53"/>
    <col min="2" max="2" width="6.7265625" style="53" bestFit="1" customWidth="1"/>
    <col min="3" max="3" width="15.453125" style="53" customWidth="1"/>
    <col min="4" max="4" width="7.36328125" style="53" customWidth="1"/>
    <col min="5" max="5" width="8.36328125" style="53" customWidth="1"/>
    <col min="6" max="6" width="11.26953125" style="53" customWidth="1"/>
    <col min="7" max="10" width="7.36328125" style="232" customWidth="1"/>
    <col min="11" max="11" width="8.90625" style="232" customWidth="1"/>
    <col min="12" max="21" width="7.36328125" style="53" customWidth="1"/>
    <col min="22" max="23" width="7.36328125" style="98" customWidth="1"/>
    <col min="24" max="26" width="9.6328125" style="93" customWidth="1"/>
    <col min="27" max="27" width="26.36328125" style="53" bestFit="1" customWidth="1"/>
    <col min="28" max="16384" width="9" style="53"/>
  </cols>
  <sheetData>
    <row r="1" spans="1:34" ht="24">
      <c r="A1" s="47" t="s">
        <v>138</v>
      </c>
      <c r="B1" s="48" t="s">
        <v>0</v>
      </c>
      <c r="C1" s="42" t="s">
        <v>131</v>
      </c>
      <c r="D1" s="42" t="s">
        <v>139</v>
      </c>
      <c r="E1" s="88" t="s">
        <v>220</v>
      </c>
      <c r="F1" s="88" t="s">
        <v>221</v>
      </c>
      <c r="G1" s="227" t="s">
        <v>132</v>
      </c>
      <c r="H1" s="227" t="s">
        <v>133</v>
      </c>
      <c r="I1" s="227" t="s">
        <v>134</v>
      </c>
      <c r="J1" s="227" t="s">
        <v>135</v>
      </c>
      <c r="K1" s="227" t="s">
        <v>136</v>
      </c>
      <c r="L1" s="49" t="s">
        <v>71</v>
      </c>
      <c r="M1" s="49" t="s">
        <v>28</v>
      </c>
      <c r="N1" s="49" t="s">
        <v>72</v>
      </c>
      <c r="O1" s="49" t="s">
        <v>30</v>
      </c>
      <c r="P1" s="49" t="s">
        <v>73</v>
      </c>
      <c r="Q1" s="59" t="s">
        <v>74</v>
      </c>
      <c r="R1" s="59" t="s">
        <v>29</v>
      </c>
      <c r="S1" s="59" t="s">
        <v>75</v>
      </c>
      <c r="T1" s="50" t="s">
        <v>76</v>
      </c>
      <c r="U1" s="50" t="s">
        <v>31</v>
      </c>
      <c r="V1" s="96" t="s">
        <v>254</v>
      </c>
      <c r="W1" s="96" t="s">
        <v>256</v>
      </c>
      <c r="X1" s="91" t="s">
        <v>233</v>
      </c>
      <c r="Y1" s="91" t="s">
        <v>234</v>
      </c>
      <c r="Z1" s="91" t="s">
        <v>257</v>
      </c>
      <c r="AA1" s="51" t="s">
        <v>230</v>
      </c>
      <c r="AB1" s="52"/>
      <c r="AC1" s="52"/>
      <c r="AD1" s="52"/>
      <c r="AE1" s="52"/>
      <c r="AF1" s="52"/>
      <c r="AG1" s="52"/>
      <c r="AH1" s="52"/>
    </row>
    <row r="2" spans="1:34" ht="20.25" customHeight="1">
      <c r="A2" s="60" t="s">
        <v>334</v>
      </c>
      <c r="B2" s="86" t="s">
        <v>308</v>
      </c>
      <c r="C2" s="46" t="s">
        <v>309</v>
      </c>
      <c r="D2" s="46" t="s">
        <v>335</v>
      </c>
      <c r="E2" s="40">
        <v>44593</v>
      </c>
      <c r="F2" s="87">
        <v>44593</v>
      </c>
      <c r="G2" s="228">
        <v>14675</v>
      </c>
      <c r="H2" s="228">
        <v>14675</v>
      </c>
      <c r="I2" s="228">
        <v>14675</v>
      </c>
      <c r="J2" s="228">
        <v>14675</v>
      </c>
      <c r="K2" s="228">
        <v>14675</v>
      </c>
      <c r="L2" s="55">
        <f>ROUND(G2*(VLOOKUP($D2,缴费比例!B:N,MATCH(L$1,缴费比例!$B$1:$N$1,0),FALSE)),2)</f>
        <v>2348</v>
      </c>
      <c r="M2" s="55">
        <f>ROUND(G2*(VLOOKUP($D2,缴费比例!$B:$N,MATCH(M$1,缴费比例!$B$1:$N$1,0),FALSE)),2)</f>
        <v>1174</v>
      </c>
      <c r="N2" s="55">
        <f>ROUND(H2*(VLOOKUP($D2,缴费比例!$B:$N,MATCH(N$1,缴费比例!$B$1:$N$1,0),FALSE)),2)</f>
        <v>73.38</v>
      </c>
      <c r="O2" s="55">
        <f>ROUND(H2*(VLOOKUP($D2,缴费比例!$B:$N,MATCH(O$1,缴费比例!$B$1:$N$1,0),FALSE)),2)</f>
        <v>73.38</v>
      </c>
      <c r="P2" s="55">
        <f>ROUND(I2*(VLOOKUP($D2,缴费比例!$B:$N,MATCH(P$1,缴费比例!$B$1:$N$1,0),FALSE)),2)</f>
        <v>29.35</v>
      </c>
      <c r="Q2" s="55">
        <f>ROUND(J2*(VLOOKUP($D2,缴费比例!$B:$N,MATCH(Q$1,缴费比例!$B$1:$N$1,0),FALSE)),2)+VLOOKUP($D2,缴费比例!$B:$N,MATCH("单位大病",缴费比例!$B$1:$N$1,0),FALSE)</f>
        <v>1438.15</v>
      </c>
      <c r="R2" s="55">
        <f>ROUND(J2*(VLOOKUP($D2,缴费比例!$B:$N,MATCH(R$1,缴费比例!$B$1:$N$1,0),FALSE)),2)</f>
        <v>293.5</v>
      </c>
      <c r="S2" s="55">
        <f>ROUND((VLOOKUP($D2,缴费比例!$B:$N,MATCH(S$1,缴费比例!$B$1:$N$1,0),FALSE)),2)</f>
        <v>3</v>
      </c>
      <c r="T2" s="55">
        <f>IF(D2="合肥",ROUND(K2*(VLOOKUP($D2,缴费比例!$B:$N,MATCH(T$1,缴费比例!$B$1:$N$1,0),FALSE)),1),ROUND(K2*(VLOOKUP($D2,缴费比例!$B:$N,MATCH(T$1,缴费比例!$B$1:$N$1,0),FALSE)),0))</f>
        <v>1761</v>
      </c>
      <c r="U2" s="55">
        <f>IF(D2="合肥",ROUND(K2*(VLOOKUP($D2,缴费比例!$B:$N,MATCH(U$1,缴费比例!$B$1:$N$1,0),FALSE)),1),ROUND(K2*(VLOOKUP($D2,缴费比例!$B:$N,MATCH(U$1,缴费比例!$B$1:$N$1,0),FALSE)),0))</f>
        <v>1761</v>
      </c>
      <c r="V2" s="97">
        <f t="shared" ref="V2:V14" si="0">L2+N2+P2+Q2</f>
        <v>3888.88</v>
      </c>
      <c r="W2" s="97">
        <f t="shared" ref="W2:W14" si="1">M2+O2+R2+S2</f>
        <v>1543.88</v>
      </c>
      <c r="X2" s="92">
        <f t="shared" ref="X2:X14" si="2">SUM(L2:S2)</f>
        <v>5432.76</v>
      </c>
      <c r="Y2" s="92">
        <f t="shared" ref="Y2:Y14" si="3">SUM(T2:U2)</f>
        <v>3522</v>
      </c>
      <c r="Z2" s="92" t="str">
        <f t="shared" ref="Z2:Z14" si="4">IF(D2="北京","北京","外地")</f>
        <v>北京</v>
      </c>
      <c r="AA2" s="41"/>
      <c r="AB2" s="57"/>
      <c r="AC2" s="57"/>
    </row>
    <row r="3" spans="1:34" ht="20.25" customHeight="1">
      <c r="A3" s="60" t="s">
        <v>334</v>
      </c>
      <c r="B3" s="86" t="s">
        <v>310</v>
      </c>
      <c r="C3" s="46" t="s">
        <v>311</v>
      </c>
      <c r="D3" s="46" t="s">
        <v>335</v>
      </c>
      <c r="E3" s="40">
        <v>44593</v>
      </c>
      <c r="F3" s="87">
        <v>44593</v>
      </c>
      <c r="G3" s="228">
        <v>16045</v>
      </c>
      <c r="H3" s="228">
        <v>16045</v>
      </c>
      <c r="I3" s="228">
        <v>16045</v>
      </c>
      <c r="J3" s="228">
        <v>16045</v>
      </c>
      <c r="K3" s="228">
        <v>16045</v>
      </c>
      <c r="L3" s="55">
        <f>ROUND(G3*(VLOOKUP($D3,缴费比例!B:N,MATCH(L$1,缴费比例!$B$1:$N$1,0),FALSE)),2)</f>
        <v>2567.1999999999998</v>
      </c>
      <c r="M3" s="55">
        <f>ROUND(G3*(VLOOKUP($D3,缴费比例!$B:$N,MATCH(M$1,缴费比例!$B$1:$N$1,0),FALSE)),2)</f>
        <v>1283.5999999999999</v>
      </c>
      <c r="N3" s="55">
        <f>ROUND(H3*(VLOOKUP($D3,缴费比例!$B:$N,MATCH(N$1,缴费比例!$B$1:$N$1,0),FALSE)),2)</f>
        <v>80.23</v>
      </c>
      <c r="O3" s="55">
        <f>ROUND(H3*(VLOOKUP($D3,缴费比例!$B:$N,MATCH(O$1,缴费比例!$B$1:$N$1,0),FALSE)),2)</f>
        <v>80.23</v>
      </c>
      <c r="P3" s="55">
        <f>ROUND(I3*(VLOOKUP($D3,缴费比例!$B:$N,MATCH(P$1,缴费比例!$B$1:$N$1,0),FALSE)),2)</f>
        <v>32.090000000000003</v>
      </c>
      <c r="Q3" s="55">
        <f>ROUND(J3*(VLOOKUP($D3,缴费比例!$B:$N,MATCH(Q$1,缴费比例!$B$1:$N$1,0),FALSE)),2)+VLOOKUP($D3,缴费比例!$B:$N,MATCH("单位大病",缴费比例!$B$1:$N$1,0),FALSE)</f>
        <v>1572.41</v>
      </c>
      <c r="R3" s="55">
        <f>ROUND(J3*(VLOOKUP($D3,缴费比例!$B:$N,MATCH(R$1,缴费比例!$B$1:$N$1,0),FALSE)),2)</f>
        <v>320.89999999999998</v>
      </c>
      <c r="S3" s="55">
        <f>ROUND((VLOOKUP($D3,缴费比例!$B:$N,MATCH(S$1,缴费比例!$B$1:$N$1,0),FALSE)),2)</f>
        <v>3</v>
      </c>
      <c r="T3" s="55">
        <f>IF(D3="合肥",ROUND(K3*(VLOOKUP($D3,缴费比例!$B:$N,MATCH(T$1,缴费比例!$B$1:$N$1,0),FALSE)),1),ROUND(K3*(VLOOKUP($D3,缴费比例!$B:$N,MATCH(T$1,缴费比例!$B$1:$N$1,0),FALSE)),0))</f>
        <v>1925</v>
      </c>
      <c r="U3" s="55">
        <f>IF(D3="合肥",ROUND(K3*(VLOOKUP($D3,缴费比例!$B:$N,MATCH(U$1,缴费比例!$B$1:$N$1,0),FALSE)),1),ROUND(K3*(VLOOKUP($D3,缴费比例!$B:$N,MATCH(U$1,缴费比例!$B$1:$N$1,0),FALSE)),0))</f>
        <v>1925</v>
      </c>
      <c r="V3" s="97">
        <f t="shared" si="0"/>
        <v>4251.93</v>
      </c>
      <c r="W3" s="97">
        <f t="shared" si="1"/>
        <v>1687.73</v>
      </c>
      <c r="X3" s="92">
        <f t="shared" si="2"/>
        <v>5939.66</v>
      </c>
      <c r="Y3" s="92">
        <f t="shared" si="3"/>
        <v>3850</v>
      </c>
      <c r="Z3" s="92" t="str">
        <f t="shared" si="4"/>
        <v>北京</v>
      </c>
      <c r="AA3" s="41"/>
      <c r="AB3" s="57"/>
      <c r="AC3" s="57"/>
    </row>
    <row r="4" spans="1:34" ht="20.25" customHeight="1">
      <c r="A4" s="60" t="s">
        <v>334</v>
      </c>
      <c r="B4" s="86" t="s">
        <v>312</v>
      </c>
      <c r="C4" s="46" t="s">
        <v>313</v>
      </c>
      <c r="D4" s="46" t="s">
        <v>335</v>
      </c>
      <c r="E4" s="40">
        <v>44593</v>
      </c>
      <c r="F4" s="87">
        <v>44593</v>
      </c>
      <c r="G4" s="228">
        <v>17391</v>
      </c>
      <c r="H4" s="228">
        <v>17391</v>
      </c>
      <c r="I4" s="228">
        <v>17391</v>
      </c>
      <c r="J4" s="228">
        <v>17391</v>
      </c>
      <c r="K4" s="228">
        <v>17391</v>
      </c>
      <c r="L4" s="55">
        <f>ROUND(G4*(VLOOKUP($D4,缴费比例!B:N,MATCH(L$1,缴费比例!$B$1:$N$1,0),FALSE)),2)</f>
        <v>2782.56</v>
      </c>
      <c r="M4" s="55">
        <f>ROUND(G4*(VLOOKUP($D4,缴费比例!$B:$N,MATCH(M$1,缴费比例!$B$1:$N$1,0),FALSE)),2)</f>
        <v>1391.28</v>
      </c>
      <c r="N4" s="55">
        <f>ROUND(H4*(VLOOKUP($D4,缴费比例!$B:$N,MATCH(N$1,缴费比例!$B$1:$N$1,0),FALSE)),2)</f>
        <v>86.96</v>
      </c>
      <c r="O4" s="55">
        <f>ROUND(H4*(VLOOKUP($D4,缴费比例!$B:$N,MATCH(O$1,缴费比例!$B$1:$N$1,0),FALSE)),2)</f>
        <v>86.96</v>
      </c>
      <c r="P4" s="55">
        <f>ROUND(I4*(VLOOKUP($D4,缴费比例!$B:$N,MATCH(P$1,缴费比例!$B$1:$N$1,0),FALSE)),2)</f>
        <v>34.78</v>
      </c>
      <c r="Q4" s="55">
        <f>ROUND(J4*(VLOOKUP($D4,缴费比例!$B:$N,MATCH(Q$1,缴费比例!$B$1:$N$1,0),FALSE)),2)+VLOOKUP($D4,缴费比例!$B:$N,MATCH("单位大病",缴费比例!$B$1:$N$1,0),FALSE)</f>
        <v>1704.32</v>
      </c>
      <c r="R4" s="55">
        <f>ROUND(J4*(VLOOKUP($D4,缴费比例!$B:$N,MATCH(R$1,缴费比例!$B$1:$N$1,0),FALSE)),2)</f>
        <v>347.82</v>
      </c>
      <c r="S4" s="55">
        <f>ROUND((VLOOKUP($D4,缴费比例!$B:$N,MATCH(S$1,缴费比例!$B$1:$N$1,0),FALSE)),2)</f>
        <v>3</v>
      </c>
      <c r="T4" s="55">
        <f>IF(D4="合肥",ROUND(K4*(VLOOKUP($D4,缴费比例!$B:$N,MATCH(T$1,缴费比例!$B$1:$N$1,0),FALSE)),1),ROUND(K4*(VLOOKUP($D4,缴费比例!$B:$N,MATCH(T$1,缴费比例!$B$1:$N$1,0),FALSE)),0))</f>
        <v>2087</v>
      </c>
      <c r="U4" s="55">
        <f>IF(D4="合肥",ROUND(K4*(VLOOKUP($D4,缴费比例!$B:$N,MATCH(U$1,缴费比例!$B$1:$N$1,0),FALSE)),1),ROUND(K4*(VLOOKUP($D4,缴费比例!$B:$N,MATCH(U$1,缴费比例!$B$1:$N$1,0),FALSE)),0))</f>
        <v>2087</v>
      </c>
      <c r="V4" s="97">
        <f t="shared" si="0"/>
        <v>4608.62</v>
      </c>
      <c r="W4" s="97">
        <f t="shared" si="1"/>
        <v>1829.06</v>
      </c>
      <c r="X4" s="92">
        <f t="shared" si="2"/>
        <v>6437.6799999999994</v>
      </c>
      <c r="Y4" s="92">
        <f t="shared" si="3"/>
        <v>4174</v>
      </c>
      <c r="Z4" s="92" t="str">
        <f t="shared" si="4"/>
        <v>北京</v>
      </c>
      <c r="AA4" s="41"/>
      <c r="AB4" s="57"/>
      <c r="AC4" s="57"/>
    </row>
    <row r="5" spans="1:34" ht="20.25" customHeight="1">
      <c r="A5" s="60" t="s">
        <v>334</v>
      </c>
      <c r="B5" s="86" t="s">
        <v>314</v>
      </c>
      <c r="C5" s="46" t="s">
        <v>315</v>
      </c>
      <c r="D5" s="46" t="s">
        <v>335</v>
      </c>
      <c r="E5" s="40">
        <v>44593</v>
      </c>
      <c r="F5" s="87">
        <v>44593</v>
      </c>
      <c r="G5" s="228">
        <v>14250</v>
      </c>
      <c r="H5" s="228">
        <v>14250</v>
      </c>
      <c r="I5" s="228">
        <v>14250</v>
      </c>
      <c r="J5" s="228">
        <v>14250</v>
      </c>
      <c r="K5" s="228">
        <v>14250</v>
      </c>
      <c r="L5" s="55">
        <f>ROUND(G5*(VLOOKUP($D5,缴费比例!B:N,MATCH(L$1,缴费比例!$B$1:$N$1,0),FALSE)),2)</f>
        <v>2280</v>
      </c>
      <c r="M5" s="55">
        <f>ROUND(G5*(VLOOKUP($D5,缴费比例!$B:$N,MATCH(M$1,缴费比例!$B$1:$N$1,0),FALSE)),2)</f>
        <v>1140</v>
      </c>
      <c r="N5" s="55">
        <f>ROUND(H5*(VLOOKUP($D5,缴费比例!$B:$N,MATCH(N$1,缴费比例!$B$1:$N$1,0),FALSE)),2)</f>
        <v>71.25</v>
      </c>
      <c r="O5" s="55">
        <f>ROUND(H5*(VLOOKUP($D5,缴费比例!$B:$N,MATCH(O$1,缴费比例!$B$1:$N$1,0),FALSE)),2)</f>
        <v>71.25</v>
      </c>
      <c r="P5" s="55">
        <f>ROUND(I5*(VLOOKUP($D5,缴费比例!$B:$N,MATCH(P$1,缴费比例!$B$1:$N$1,0),FALSE)),2)</f>
        <v>28.5</v>
      </c>
      <c r="Q5" s="55">
        <f>ROUND(J5*(VLOOKUP($D5,缴费比例!$B:$N,MATCH(Q$1,缴费比例!$B$1:$N$1,0),FALSE)),2)+VLOOKUP($D5,缴费比例!$B:$N,MATCH("单位大病",缴费比例!$B$1:$N$1,0),FALSE)</f>
        <v>1396.5</v>
      </c>
      <c r="R5" s="55">
        <f>ROUND(J5*(VLOOKUP($D5,缴费比例!$B:$N,MATCH(R$1,缴费比例!$B$1:$N$1,0),FALSE)),2)</f>
        <v>285</v>
      </c>
      <c r="S5" s="55">
        <f>ROUND((VLOOKUP($D5,缴费比例!$B:$N,MATCH(S$1,缴费比例!$B$1:$N$1,0),FALSE)),2)</f>
        <v>3</v>
      </c>
      <c r="T5" s="55">
        <f>IF(D5="合肥",ROUND(K5*(VLOOKUP($D5,缴费比例!$B:$N,MATCH(T$1,缴费比例!$B$1:$N$1,0),FALSE)),1),ROUND(K5*(VLOOKUP($D5,缴费比例!$B:$N,MATCH(T$1,缴费比例!$B$1:$N$1,0),FALSE)),0))</f>
        <v>1710</v>
      </c>
      <c r="U5" s="55">
        <f>IF(D5="合肥",ROUND(K5*(VLOOKUP($D5,缴费比例!$B:$N,MATCH(U$1,缴费比例!$B$1:$N$1,0),FALSE)),1),ROUND(K5*(VLOOKUP($D5,缴费比例!$B:$N,MATCH(U$1,缴费比例!$B$1:$N$1,0),FALSE)),0))</f>
        <v>1710</v>
      </c>
      <c r="V5" s="97">
        <f t="shared" si="0"/>
        <v>3776.25</v>
      </c>
      <c r="W5" s="97">
        <f t="shared" si="1"/>
        <v>1499.25</v>
      </c>
      <c r="X5" s="92">
        <f t="shared" si="2"/>
        <v>5275.5</v>
      </c>
      <c r="Y5" s="92">
        <f t="shared" si="3"/>
        <v>3420</v>
      </c>
      <c r="Z5" s="92" t="str">
        <f t="shared" si="4"/>
        <v>北京</v>
      </c>
      <c r="AA5" s="41"/>
      <c r="AB5" s="57"/>
      <c r="AC5" s="57"/>
    </row>
    <row r="6" spans="1:34" ht="20.25" customHeight="1">
      <c r="A6" s="60" t="s">
        <v>334</v>
      </c>
      <c r="B6" s="86" t="s">
        <v>316</v>
      </c>
      <c r="C6" s="46" t="s">
        <v>317</v>
      </c>
      <c r="D6" s="46" t="s">
        <v>335</v>
      </c>
      <c r="E6" s="40">
        <v>44593</v>
      </c>
      <c r="F6" s="87">
        <v>44593</v>
      </c>
      <c r="G6" s="228">
        <v>19491</v>
      </c>
      <c r="H6" s="228">
        <v>19491</v>
      </c>
      <c r="I6" s="228">
        <v>19491</v>
      </c>
      <c r="J6" s="228">
        <v>19491</v>
      </c>
      <c r="K6" s="228">
        <v>19491</v>
      </c>
      <c r="L6" s="55">
        <f>ROUND(G6*(VLOOKUP($D6,缴费比例!B:N,MATCH(L$1,缴费比例!$B$1:$N$1,0),FALSE)),2)</f>
        <v>3118.56</v>
      </c>
      <c r="M6" s="55">
        <f>ROUND(G6*(VLOOKUP($D6,缴费比例!$B:$N,MATCH(M$1,缴费比例!$B$1:$N$1,0),FALSE)),2)</f>
        <v>1559.28</v>
      </c>
      <c r="N6" s="55">
        <f>ROUND(H6*(VLOOKUP($D6,缴费比例!$B:$N,MATCH(N$1,缴费比例!$B$1:$N$1,0),FALSE)),2)</f>
        <v>97.46</v>
      </c>
      <c r="O6" s="55">
        <f>ROUND(H6*(VLOOKUP($D6,缴费比例!$B:$N,MATCH(O$1,缴费比例!$B$1:$N$1,0),FALSE)),2)</f>
        <v>97.46</v>
      </c>
      <c r="P6" s="55">
        <f>ROUND(I6*(VLOOKUP($D6,缴费比例!$B:$N,MATCH(P$1,缴费比例!$B$1:$N$1,0),FALSE)),2)</f>
        <v>38.979999999999997</v>
      </c>
      <c r="Q6" s="55">
        <f>ROUND(J6*(VLOOKUP($D6,缴费比例!$B:$N,MATCH(Q$1,缴费比例!$B$1:$N$1,0),FALSE)),2)+VLOOKUP($D6,缴费比例!$B:$N,MATCH("单位大病",缴费比例!$B$1:$N$1,0),FALSE)</f>
        <v>1910.12</v>
      </c>
      <c r="R6" s="55">
        <f>ROUND(J6*(VLOOKUP($D6,缴费比例!$B:$N,MATCH(R$1,缴费比例!$B$1:$N$1,0),FALSE)),2)</f>
        <v>389.82</v>
      </c>
      <c r="S6" s="55">
        <f>ROUND((VLOOKUP($D6,缴费比例!$B:$N,MATCH(S$1,缴费比例!$B$1:$N$1,0),FALSE)),2)</f>
        <v>3</v>
      </c>
      <c r="T6" s="55">
        <f>IF(D6="合肥",ROUND(K6*(VLOOKUP($D6,缴费比例!$B:$N,MATCH(T$1,缴费比例!$B$1:$N$1,0),FALSE)),1),ROUND(K6*(VLOOKUP($D6,缴费比例!$B:$N,MATCH(T$1,缴费比例!$B$1:$N$1,0),FALSE)),0))</f>
        <v>2339</v>
      </c>
      <c r="U6" s="55">
        <f>IF(D6="合肥",ROUND(K6*(VLOOKUP($D6,缴费比例!$B:$N,MATCH(U$1,缴费比例!$B$1:$N$1,0),FALSE)),1),ROUND(K6*(VLOOKUP($D6,缴费比例!$B:$N,MATCH(U$1,缴费比例!$B$1:$N$1,0),FALSE)),0))</f>
        <v>2339</v>
      </c>
      <c r="V6" s="97">
        <f t="shared" si="0"/>
        <v>5165.12</v>
      </c>
      <c r="W6" s="97">
        <f t="shared" si="1"/>
        <v>2049.56</v>
      </c>
      <c r="X6" s="92">
        <f t="shared" si="2"/>
        <v>7214.6799999999994</v>
      </c>
      <c r="Y6" s="92">
        <f t="shared" si="3"/>
        <v>4678</v>
      </c>
      <c r="Z6" s="92" t="str">
        <f t="shared" si="4"/>
        <v>北京</v>
      </c>
      <c r="AA6" s="41"/>
      <c r="AB6" s="57"/>
      <c r="AC6" s="57"/>
    </row>
    <row r="7" spans="1:34" ht="20.25" customHeight="1">
      <c r="A7" s="60" t="s">
        <v>334</v>
      </c>
      <c r="B7" s="86" t="s">
        <v>318</v>
      </c>
      <c r="C7" s="46" t="s">
        <v>319</v>
      </c>
      <c r="D7" s="46" t="s">
        <v>335</v>
      </c>
      <c r="E7" s="40">
        <v>44593</v>
      </c>
      <c r="F7" s="87">
        <v>44593</v>
      </c>
      <c r="G7" s="228">
        <v>14682</v>
      </c>
      <c r="H7" s="228">
        <v>14682</v>
      </c>
      <c r="I7" s="228">
        <v>14682</v>
      </c>
      <c r="J7" s="228">
        <v>14682</v>
      </c>
      <c r="K7" s="228">
        <v>14682</v>
      </c>
      <c r="L7" s="55">
        <f>ROUND(G7*(VLOOKUP($D7,缴费比例!B:N,MATCH(L$1,缴费比例!$B$1:$N$1,0),FALSE)),2)</f>
        <v>2349.12</v>
      </c>
      <c r="M7" s="55">
        <f>ROUND(G7*(VLOOKUP($D7,缴费比例!$B:$N,MATCH(M$1,缴费比例!$B$1:$N$1,0),FALSE)),2)</f>
        <v>1174.56</v>
      </c>
      <c r="N7" s="55">
        <f>ROUND(H7*(VLOOKUP($D7,缴费比例!$B:$N,MATCH(N$1,缴费比例!$B$1:$N$1,0),FALSE)),2)</f>
        <v>73.41</v>
      </c>
      <c r="O7" s="55">
        <f>ROUND(H7*(VLOOKUP($D7,缴费比例!$B:$N,MATCH(O$1,缴费比例!$B$1:$N$1,0),FALSE)),2)</f>
        <v>73.41</v>
      </c>
      <c r="P7" s="55">
        <f>ROUND(I7*(VLOOKUP($D7,缴费比例!$B:$N,MATCH(P$1,缴费比例!$B$1:$N$1,0),FALSE)),2)</f>
        <v>29.36</v>
      </c>
      <c r="Q7" s="55">
        <f>ROUND(J7*(VLOOKUP($D7,缴费比例!$B:$N,MATCH(Q$1,缴费比例!$B$1:$N$1,0),FALSE)),2)+VLOOKUP($D7,缴费比例!$B:$N,MATCH("单位大病",缴费比例!$B$1:$N$1,0),FALSE)</f>
        <v>1438.84</v>
      </c>
      <c r="R7" s="55">
        <f>ROUND(J7*(VLOOKUP($D7,缴费比例!$B:$N,MATCH(R$1,缴费比例!$B$1:$N$1,0),FALSE)),2)</f>
        <v>293.64</v>
      </c>
      <c r="S7" s="55">
        <f>ROUND((VLOOKUP($D7,缴费比例!$B:$N,MATCH(S$1,缴费比例!$B$1:$N$1,0),FALSE)),2)</f>
        <v>3</v>
      </c>
      <c r="T7" s="55">
        <f>IF(D7="合肥",ROUND(K7*(VLOOKUP($D7,缴费比例!$B:$N,MATCH(T$1,缴费比例!$B$1:$N$1,0),FALSE)),1),ROUND(K7*(VLOOKUP($D7,缴费比例!$B:$N,MATCH(T$1,缴费比例!$B$1:$N$1,0),FALSE)),0))</f>
        <v>1762</v>
      </c>
      <c r="U7" s="55">
        <f>IF(D7="合肥",ROUND(K7*(VLOOKUP($D7,缴费比例!$B:$N,MATCH(U$1,缴费比例!$B$1:$N$1,0),FALSE)),1),ROUND(K7*(VLOOKUP($D7,缴费比例!$B:$N,MATCH(U$1,缴费比例!$B$1:$N$1,0),FALSE)),0))</f>
        <v>1762</v>
      </c>
      <c r="V7" s="97">
        <f t="shared" si="0"/>
        <v>3890.7299999999996</v>
      </c>
      <c r="W7" s="97">
        <f t="shared" si="1"/>
        <v>1544.6100000000001</v>
      </c>
      <c r="X7" s="92">
        <f t="shared" si="2"/>
        <v>5435.34</v>
      </c>
      <c r="Y7" s="92">
        <f t="shared" si="3"/>
        <v>3524</v>
      </c>
      <c r="Z7" s="92" t="str">
        <f t="shared" si="4"/>
        <v>北京</v>
      </c>
      <c r="AA7" s="41"/>
      <c r="AB7" s="57"/>
      <c r="AC7" s="57"/>
    </row>
    <row r="8" spans="1:34" ht="20.25" customHeight="1">
      <c r="A8" s="60" t="s">
        <v>334</v>
      </c>
      <c r="B8" s="86" t="s">
        <v>320</v>
      </c>
      <c r="C8" s="46" t="s">
        <v>321</v>
      </c>
      <c r="D8" s="46" t="s">
        <v>335</v>
      </c>
      <c r="E8" s="40">
        <v>44593</v>
      </c>
      <c r="F8" s="87">
        <v>44593</v>
      </c>
      <c r="G8" s="228">
        <v>16760</v>
      </c>
      <c r="H8" s="228">
        <v>16760</v>
      </c>
      <c r="I8" s="228">
        <v>16760</v>
      </c>
      <c r="J8" s="228">
        <v>16760</v>
      </c>
      <c r="K8" s="228">
        <v>16760</v>
      </c>
      <c r="L8" s="55">
        <f>ROUND(G8*(VLOOKUP($D8,缴费比例!B:N,MATCH(L$1,缴费比例!$B$1:$N$1,0),FALSE)),2)</f>
        <v>2681.6</v>
      </c>
      <c r="M8" s="55">
        <f>ROUND(G8*(VLOOKUP($D8,缴费比例!$B:$N,MATCH(M$1,缴费比例!$B$1:$N$1,0),FALSE)),2)</f>
        <v>1340.8</v>
      </c>
      <c r="N8" s="55">
        <f>ROUND(H8*(VLOOKUP($D8,缴费比例!$B:$N,MATCH(N$1,缴费比例!$B$1:$N$1,0),FALSE)),2)</f>
        <v>83.8</v>
      </c>
      <c r="O8" s="55">
        <f>ROUND(H8*(VLOOKUP($D8,缴费比例!$B:$N,MATCH(O$1,缴费比例!$B$1:$N$1,0),FALSE)),2)</f>
        <v>83.8</v>
      </c>
      <c r="P8" s="55">
        <f>ROUND(I8*(VLOOKUP($D8,缴费比例!$B:$N,MATCH(P$1,缴费比例!$B$1:$N$1,0),FALSE)),2)</f>
        <v>33.520000000000003</v>
      </c>
      <c r="Q8" s="55">
        <f>ROUND(J8*(VLOOKUP($D8,缴费比例!$B:$N,MATCH(Q$1,缴费比例!$B$1:$N$1,0),FALSE)),2)+VLOOKUP($D8,缴费比例!$B:$N,MATCH("单位大病",缴费比例!$B$1:$N$1,0),FALSE)</f>
        <v>1642.48</v>
      </c>
      <c r="R8" s="55">
        <f>ROUND(J8*(VLOOKUP($D8,缴费比例!$B:$N,MATCH(R$1,缴费比例!$B$1:$N$1,0),FALSE)),2)</f>
        <v>335.2</v>
      </c>
      <c r="S8" s="55">
        <f>ROUND((VLOOKUP($D8,缴费比例!$B:$N,MATCH(S$1,缴费比例!$B$1:$N$1,0),FALSE)),2)</f>
        <v>3</v>
      </c>
      <c r="T8" s="55">
        <f>IF(D8="合肥",ROUND(K8*(VLOOKUP($D8,缴费比例!$B:$N,MATCH(T$1,缴费比例!$B$1:$N$1,0),FALSE)),1),ROUND(K8*(VLOOKUP($D8,缴费比例!$B:$N,MATCH(T$1,缴费比例!$B$1:$N$1,0),FALSE)),0))</f>
        <v>2011</v>
      </c>
      <c r="U8" s="55">
        <f>IF(D8="合肥",ROUND(K8*(VLOOKUP($D8,缴费比例!$B:$N,MATCH(U$1,缴费比例!$B$1:$N$1,0),FALSE)),1),ROUND(K8*(VLOOKUP($D8,缴费比例!$B:$N,MATCH(U$1,缴费比例!$B$1:$N$1,0),FALSE)),0))</f>
        <v>2011</v>
      </c>
      <c r="V8" s="97">
        <f t="shared" si="0"/>
        <v>4441.3999999999996</v>
      </c>
      <c r="W8" s="97">
        <f t="shared" si="1"/>
        <v>1762.8</v>
      </c>
      <c r="X8" s="92">
        <f t="shared" si="2"/>
        <v>6204.2</v>
      </c>
      <c r="Y8" s="92">
        <f t="shared" si="3"/>
        <v>4022</v>
      </c>
      <c r="Z8" s="92" t="str">
        <f t="shared" si="4"/>
        <v>北京</v>
      </c>
      <c r="AA8" s="41"/>
      <c r="AB8" s="57"/>
      <c r="AC8" s="57"/>
    </row>
    <row r="9" spans="1:34" ht="20.25" customHeight="1">
      <c r="A9" s="60" t="s">
        <v>334</v>
      </c>
      <c r="B9" s="86" t="s">
        <v>322</v>
      </c>
      <c r="C9" s="46" t="s">
        <v>323</v>
      </c>
      <c r="D9" s="46" t="s">
        <v>335</v>
      </c>
      <c r="E9" s="40">
        <v>44593</v>
      </c>
      <c r="F9" s="87">
        <v>44593</v>
      </c>
      <c r="G9" s="228">
        <v>9508</v>
      </c>
      <c r="H9" s="228">
        <v>9508</v>
      </c>
      <c r="I9" s="228">
        <v>9508</v>
      </c>
      <c r="J9" s="228">
        <v>9508</v>
      </c>
      <c r="K9" s="228">
        <v>9508</v>
      </c>
      <c r="L9" s="55">
        <f>ROUND(G9*(VLOOKUP($D9,缴费比例!B:N,MATCH(L$1,缴费比例!$B$1:$N$1,0),FALSE)),2)</f>
        <v>1521.28</v>
      </c>
      <c r="M9" s="55">
        <f>ROUND(G9*(VLOOKUP($D9,缴费比例!$B:$N,MATCH(M$1,缴费比例!$B$1:$N$1,0),FALSE)),2)</f>
        <v>760.64</v>
      </c>
      <c r="N9" s="55">
        <f>ROUND(H9*(VLOOKUP($D9,缴费比例!$B:$N,MATCH(N$1,缴费比例!$B$1:$N$1,0),FALSE)),2)</f>
        <v>47.54</v>
      </c>
      <c r="O9" s="55">
        <f>ROUND(H9*(VLOOKUP($D9,缴费比例!$B:$N,MATCH(O$1,缴费比例!$B$1:$N$1,0),FALSE)),2)</f>
        <v>47.54</v>
      </c>
      <c r="P9" s="55">
        <f>ROUND(I9*(VLOOKUP($D9,缴费比例!$B:$N,MATCH(P$1,缴费比例!$B$1:$N$1,0),FALSE)),2)</f>
        <v>19.02</v>
      </c>
      <c r="Q9" s="55">
        <f>ROUND(J9*(VLOOKUP($D9,缴费比例!$B:$N,MATCH(Q$1,缴费比例!$B$1:$N$1,0),FALSE)),2)+VLOOKUP($D9,缴费比例!$B:$N,MATCH("单位大病",缴费比例!$B$1:$N$1,0),FALSE)</f>
        <v>931.78</v>
      </c>
      <c r="R9" s="55">
        <f>ROUND(J9*(VLOOKUP($D9,缴费比例!$B:$N,MATCH(R$1,缴费比例!$B$1:$N$1,0),FALSE)),2)</f>
        <v>190.16</v>
      </c>
      <c r="S9" s="55">
        <f>ROUND((VLOOKUP($D9,缴费比例!$B:$N,MATCH(S$1,缴费比例!$B$1:$N$1,0),FALSE)),2)</f>
        <v>3</v>
      </c>
      <c r="T9" s="55">
        <f>IF(D9="合肥",ROUND(K9*(VLOOKUP($D9,缴费比例!$B:$N,MATCH(T$1,缴费比例!$B$1:$N$1,0),FALSE)),1),ROUND(K9*(VLOOKUP($D9,缴费比例!$B:$N,MATCH(T$1,缴费比例!$B$1:$N$1,0),FALSE)),0))</f>
        <v>1141</v>
      </c>
      <c r="U9" s="55">
        <f>IF(D9="合肥",ROUND(K9*(VLOOKUP($D9,缴费比例!$B:$N,MATCH(U$1,缴费比例!$B$1:$N$1,0),FALSE)),1),ROUND(K9*(VLOOKUP($D9,缴费比例!$B:$N,MATCH(U$1,缴费比例!$B$1:$N$1,0),FALSE)),0))</f>
        <v>1141</v>
      </c>
      <c r="V9" s="97">
        <f t="shared" si="0"/>
        <v>2519.62</v>
      </c>
      <c r="W9" s="97">
        <f t="shared" si="1"/>
        <v>1001.3399999999999</v>
      </c>
      <c r="X9" s="92">
        <f t="shared" si="2"/>
        <v>3520.96</v>
      </c>
      <c r="Y9" s="92">
        <f t="shared" si="3"/>
        <v>2282</v>
      </c>
      <c r="Z9" s="92" t="str">
        <f t="shared" si="4"/>
        <v>北京</v>
      </c>
      <c r="AA9" s="41"/>
      <c r="AB9" s="57"/>
      <c r="AC9" s="57"/>
    </row>
    <row r="10" spans="1:34" ht="20.25" customHeight="1">
      <c r="A10" s="60" t="s">
        <v>334</v>
      </c>
      <c r="B10" s="86" t="s">
        <v>324</v>
      </c>
      <c r="C10" s="46" t="s">
        <v>325</v>
      </c>
      <c r="D10" s="46" t="s">
        <v>335</v>
      </c>
      <c r="E10" s="40">
        <v>44593</v>
      </c>
      <c r="F10" s="87">
        <v>44593</v>
      </c>
      <c r="G10" s="228">
        <v>19500</v>
      </c>
      <c r="H10" s="228">
        <v>19500</v>
      </c>
      <c r="I10" s="228">
        <v>19500</v>
      </c>
      <c r="J10" s="228">
        <v>19500</v>
      </c>
      <c r="K10" s="228">
        <v>19500</v>
      </c>
      <c r="L10" s="55">
        <f>ROUND(G10*(VLOOKUP($D10,缴费比例!B:N,MATCH(L$1,缴费比例!$B$1:$N$1,0),FALSE)),2)</f>
        <v>3120</v>
      </c>
      <c r="M10" s="55">
        <f>ROUND(G10*(VLOOKUP($D10,缴费比例!$B:$N,MATCH(M$1,缴费比例!$B$1:$N$1,0),FALSE)),2)</f>
        <v>1560</v>
      </c>
      <c r="N10" s="55">
        <f>ROUND(H10*(VLOOKUP($D10,缴费比例!$B:$N,MATCH(N$1,缴费比例!$B$1:$N$1,0),FALSE)),2)</f>
        <v>97.5</v>
      </c>
      <c r="O10" s="55">
        <f>ROUND(H10*(VLOOKUP($D10,缴费比例!$B:$N,MATCH(O$1,缴费比例!$B$1:$N$1,0),FALSE)),2)</f>
        <v>97.5</v>
      </c>
      <c r="P10" s="55">
        <f>ROUND(I10*(VLOOKUP($D10,缴费比例!$B:$N,MATCH(P$1,缴费比例!$B$1:$N$1,0),FALSE)),2)</f>
        <v>39</v>
      </c>
      <c r="Q10" s="55">
        <f>ROUND(J10*(VLOOKUP($D10,缴费比例!$B:$N,MATCH(Q$1,缴费比例!$B$1:$N$1,0),FALSE)),2)+VLOOKUP($D10,缴费比例!$B:$N,MATCH("单位大病",缴费比例!$B$1:$N$1,0),FALSE)</f>
        <v>1911</v>
      </c>
      <c r="R10" s="55">
        <f>ROUND(J10*(VLOOKUP($D10,缴费比例!$B:$N,MATCH(R$1,缴费比例!$B$1:$N$1,0),FALSE)),2)</f>
        <v>390</v>
      </c>
      <c r="S10" s="55">
        <f>ROUND((VLOOKUP($D10,缴费比例!$B:$N,MATCH(S$1,缴费比例!$B$1:$N$1,0),FALSE)),2)</f>
        <v>3</v>
      </c>
      <c r="T10" s="55">
        <f>IF(D10="合肥",ROUND(K10*(VLOOKUP($D10,缴费比例!$B:$N,MATCH(T$1,缴费比例!$B$1:$N$1,0),FALSE)),1),ROUND(K10*(VLOOKUP($D10,缴费比例!$B:$N,MATCH(T$1,缴费比例!$B$1:$N$1,0),FALSE)),0))</f>
        <v>2340</v>
      </c>
      <c r="U10" s="55">
        <f>IF(D10="合肥",ROUND(K10*(VLOOKUP($D10,缴费比例!$B:$N,MATCH(U$1,缴费比例!$B$1:$N$1,0),FALSE)),1),ROUND(K10*(VLOOKUP($D10,缴费比例!$B:$N,MATCH(U$1,缴费比例!$B$1:$N$1,0),FALSE)),0))</f>
        <v>2340</v>
      </c>
      <c r="V10" s="97">
        <f t="shared" si="0"/>
        <v>5167.5</v>
      </c>
      <c r="W10" s="97">
        <f t="shared" si="1"/>
        <v>2050.5</v>
      </c>
      <c r="X10" s="92">
        <f t="shared" si="2"/>
        <v>7218</v>
      </c>
      <c r="Y10" s="92">
        <f t="shared" si="3"/>
        <v>4680</v>
      </c>
      <c r="Z10" s="92" t="str">
        <f t="shared" si="4"/>
        <v>北京</v>
      </c>
      <c r="AA10" s="41"/>
      <c r="AB10" s="57"/>
      <c r="AC10" s="57"/>
    </row>
    <row r="11" spans="1:34" ht="20.25" customHeight="1">
      <c r="A11" s="60" t="s">
        <v>334</v>
      </c>
      <c r="B11" s="86" t="s">
        <v>326</v>
      </c>
      <c r="C11" s="46" t="s">
        <v>327</v>
      </c>
      <c r="D11" s="46" t="s">
        <v>335</v>
      </c>
      <c r="E11" s="40">
        <v>44593</v>
      </c>
      <c r="F11" s="87">
        <v>44593</v>
      </c>
      <c r="G11" s="228">
        <v>19491</v>
      </c>
      <c r="H11" s="228">
        <v>19491</v>
      </c>
      <c r="I11" s="228">
        <v>19491</v>
      </c>
      <c r="J11" s="228">
        <v>19491</v>
      </c>
      <c r="K11" s="228">
        <v>19491</v>
      </c>
      <c r="L11" s="55">
        <f>ROUND(G11*(VLOOKUP($D11,缴费比例!B:N,MATCH(L$1,缴费比例!$B$1:$N$1,0),FALSE)),2)</f>
        <v>3118.56</v>
      </c>
      <c r="M11" s="55">
        <f>ROUND(G11*(VLOOKUP($D11,缴费比例!$B:$N,MATCH(M$1,缴费比例!$B$1:$N$1,0),FALSE)),2)</f>
        <v>1559.28</v>
      </c>
      <c r="N11" s="55">
        <f>ROUND(H11*(VLOOKUP($D11,缴费比例!$B:$N,MATCH(N$1,缴费比例!$B$1:$N$1,0),FALSE)),2)</f>
        <v>97.46</v>
      </c>
      <c r="O11" s="55">
        <f>ROUND(H11*(VLOOKUP($D11,缴费比例!$B:$N,MATCH(O$1,缴费比例!$B$1:$N$1,0),FALSE)),2)</f>
        <v>97.46</v>
      </c>
      <c r="P11" s="55">
        <f>ROUND(I11*(VLOOKUP($D11,缴费比例!$B:$N,MATCH(P$1,缴费比例!$B$1:$N$1,0),FALSE)),2)</f>
        <v>38.979999999999997</v>
      </c>
      <c r="Q11" s="55">
        <f>ROUND(J11*(VLOOKUP($D11,缴费比例!$B:$N,MATCH(Q$1,缴费比例!$B$1:$N$1,0),FALSE)),2)+VLOOKUP($D11,缴费比例!$B:$N,MATCH("单位大病",缴费比例!$B$1:$N$1,0),FALSE)</f>
        <v>1910.12</v>
      </c>
      <c r="R11" s="55">
        <f>ROUND(J11*(VLOOKUP($D11,缴费比例!$B:$N,MATCH(R$1,缴费比例!$B$1:$N$1,0),FALSE)),2)</f>
        <v>389.82</v>
      </c>
      <c r="S11" s="55">
        <f>ROUND((VLOOKUP($D11,缴费比例!$B:$N,MATCH(S$1,缴费比例!$B$1:$N$1,0),FALSE)),2)</f>
        <v>3</v>
      </c>
      <c r="T11" s="55">
        <f>IF(D11="合肥",ROUND(K11*(VLOOKUP($D11,缴费比例!$B:$N,MATCH(T$1,缴费比例!$B$1:$N$1,0),FALSE)),1),ROUND(K11*(VLOOKUP($D11,缴费比例!$B:$N,MATCH(T$1,缴费比例!$B$1:$N$1,0),FALSE)),0))</f>
        <v>2339</v>
      </c>
      <c r="U11" s="55">
        <f>IF(D11="合肥",ROUND(K11*(VLOOKUP($D11,缴费比例!$B:$N,MATCH(U$1,缴费比例!$B$1:$N$1,0),FALSE)),1),ROUND(K11*(VLOOKUP($D11,缴费比例!$B:$N,MATCH(U$1,缴费比例!$B$1:$N$1,0),FALSE)),0))</f>
        <v>2339</v>
      </c>
      <c r="V11" s="97">
        <f t="shared" si="0"/>
        <v>5165.12</v>
      </c>
      <c r="W11" s="97">
        <f t="shared" si="1"/>
        <v>2049.56</v>
      </c>
      <c r="X11" s="92">
        <f t="shared" si="2"/>
        <v>7214.6799999999994</v>
      </c>
      <c r="Y11" s="92">
        <f t="shared" si="3"/>
        <v>4678</v>
      </c>
      <c r="Z11" s="92" t="str">
        <f t="shared" si="4"/>
        <v>北京</v>
      </c>
      <c r="AA11" s="41"/>
      <c r="AB11" s="57"/>
      <c r="AC11" s="57"/>
    </row>
    <row r="12" spans="1:34" ht="20.25" customHeight="1">
      <c r="A12" s="60" t="s">
        <v>334</v>
      </c>
      <c r="B12" s="86" t="s">
        <v>328</v>
      </c>
      <c r="C12" s="46" t="s">
        <v>329</v>
      </c>
      <c r="D12" s="46" t="s">
        <v>335</v>
      </c>
      <c r="E12" s="40">
        <v>44593</v>
      </c>
      <c r="F12" s="87">
        <v>44593</v>
      </c>
      <c r="G12" s="228">
        <v>10769</v>
      </c>
      <c r="H12" s="228">
        <v>10769</v>
      </c>
      <c r="I12" s="228">
        <v>10769</v>
      </c>
      <c r="J12" s="228">
        <v>10769</v>
      </c>
      <c r="K12" s="228">
        <v>10769</v>
      </c>
      <c r="L12" s="55">
        <f>ROUND(G12*(VLOOKUP($D12,缴费比例!B:N,MATCH(L$1,缴费比例!$B$1:$N$1,0),FALSE)),2)</f>
        <v>1723.04</v>
      </c>
      <c r="M12" s="55">
        <f>ROUND(G12*(VLOOKUP($D12,缴费比例!$B:$N,MATCH(M$1,缴费比例!$B$1:$N$1,0),FALSE)),2)</f>
        <v>861.52</v>
      </c>
      <c r="N12" s="55">
        <f>ROUND(H12*(VLOOKUP($D12,缴费比例!$B:$N,MATCH(N$1,缴费比例!$B$1:$N$1,0),FALSE)),2)</f>
        <v>53.85</v>
      </c>
      <c r="O12" s="55">
        <f>ROUND(H12*(VLOOKUP($D12,缴费比例!$B:$N,MATCH(O$1,缴费比例!$B$1:$N$1,0),FALSE)),2)</f>
        <v>53.85</v>
      </c>
      <c r="P12" s="55">
        <f>ROUND(I12*(VLOOKUP($D12,缴费比例!$B:$N,MATCH(P$1,缴费比例!$B$1:$N$1,0),FALSE)),2)</f>
        <v>21.54</v>
      </c>
      <c r="Q12" s="55">
        <f>ROUND(J12*(VLOOKUP($D12,缴费比例!$B:$N,MATCH(Q$1,缴费比例!$B$1:$N$1,0),FALSE)),2)+VLOOKUP($D12,缴费比例!$B:$N,MATCH("单位大病",缴费比例!$B$1:$N$1,0),FALSE)</f>
        <v>1055.3599999999999</v>
      </c>
      <c r="R12" s="55">
        <f>ROUND(J12*(VLOOKUP($D12,缴费比例!$B:$N,MATCH(R$1,缴费比例!$B$1:$N$1,0),FALSE)),2)</f>
        <v>215.38</v>
      </c>
      <c r="S12" s="55">
        <f>ROUND((VLOOKUP($D12,缴费比例!$B:$N,MATCH(S$1,缴费比例!$B$1:$N$1,0),FALSE)),2)</f>
        <v>3</v>
      </c>
      <c r="T12" s="55">
        <f>IF(D12="合肥",ROUND(K12*(VLOOKUP($D12,缴费比例!$B:$N,MATCH(T$1,缴费比例!$B$1:$N$1,0),FALSE)),1),ROUND(K12*(VLOOKUP($D12,缴费比例!$B:$N,MATCH(T$1,缴费比例!$B$1:$N$1,0),FALSE)),0))</f>
        <v>1292</v>
      </c>
      <c r="U12" s="55">
        <f>IF(D12="合肥",ROUND(K12*(VLOOKUP($D12,缴费比例!$B:$N,MATCH(U$1,缴费比例!$B$1:$N$1,0),FALSE)),1),ROUND(K12*(VLOOKUP($D12,缴费比例!$B:$N,MATCH(U$1,缴费比例!$B$1:$N$1,0),FALSE)),0))</f>
        <v>1292</v>
      </c>
      <c r="V12" s="97">
        <f t="shared" si="0"/>
        <v>2853.79</v>
      </c>
      <c r="W12" s="97">
        <f t="shared" si="1"/>
        <v>1133.75</v>
      </c>
      <c r="X12" s="92">
        <f t="shared" si="2"/>
        <v>3987.54</v>
      </c>
      <c r="Y12" s="92">
        <f t="shared" si="3"/>
        <v>2584</v>
      </c>
      <c r="Z12" s="92" t="str">
        <f t="shared" si="4"/>
        <v>北京</v>
      </c>
      <c r="AA12" s="41"/>
      <c r="AB12" s="57"/>
      <c r="AC12" s="57"/>
    </row>
    <row r="13" spans="1:34" ht="20.25" customHeight="1">
      <c r="A13" s="60" t="s">
        <v>334</v>
      </c>
      <c r="B13" s="86" t="s">
        <v>330</v>
      </c>
      <c r="C13" s="46" t="s">
        <v>331</v>
      </c>
      <c r="D13" s="46" t="s">
        <v>335</v>
      </c>
      <c r="E13" s="40">
        <v>44593</v>
      </c>
      <c r="F13" s="87">
        <v>44593</v>
      </c>
      <c r="G13" s="228">
        <v>28221</v>
      </c>
      <c r="H13" s="228">
        <v>28221</v>
      </c>
      <c r="I13" s="228">
        <v>28221</v>
      </c>
      <c r="J13" s="228">
        <v>28221</v>
      </c>
      <c r="K13" s="228">
        <v>28221</v>
      </c>
      <c r="L13" s="55">
        <f>ROUND(G13*(VLOOKUP($D13,缴费比例!B:N,MATCH(L$1,缴费比例!$B$1:$N$1,0),FALSE)),2)</f>
        <v>4515.3599999999997</v>
      </c>
      <c r="M13" s="55">
        <f>ROUND(G13*(VLOOKUP($D13,缴费比例!$B:$N,MATCH(M$1,缴费比例!$B$1:$N$1,0),FALSE)),2)</f>
        <v>2257.6799999999998</v>
      </c>
      <c r="N13" s="55">
        <f>ROUND(H13*(VLOOKUP($D13,缴费比例!$B:$N,MATCH(N$1,缴费比例!$B$1:$N$1,0),FALSE)),2)</f>
        <v>141.11000000000001</v>
      </c>
      <c r="O13" s="55">
        <f>ROUND(H13*(VLOOKUP($D13,缴费比例!$B:$N,MATCH(O$1,缴费比例!$B$1:$N$1,0),FALSE)),2)</f>
        <v>141.11000000000001</v>
      </c>
      <c r="P13" s="55">
        <f>ROUND(I13*(VLOOKUP($D13,缴费比例!$B:$N,MATCH(P$1,缴费比例!$B$1:$N$1,0),FALSE)),2)</f>
        <v>56.44</v>
      </c>
      <c r="Q13" s="55">
        <f>ROUND(J13*(VLOOKUP($D13,缴费比例!$B:$N,MATCH(Q$1,缴费比例!$B$1:$N$1,0),FALSE)),2)+VLOOKUP($D13,缴费比例!$B:$N,MATCH("单位大病",缴费比例!$B$1:$N$1,0),FALSE)</f>
        <v>2765.66</v>
      </c>
      <c r="R13" s="55">
        <f>ROUND(J13*(VLOOKUP($D13,缴费比例!$B:$N,MATCH(R$1,缴费比例!$B$1:$N$1,0),FALSE)),2)</f>
        <v>564.41999999999996</v>
      </c>
      <c r="S13" s="55">
        <f>ROUND((VLOOKUP($D13,缴费比例!$B:$N,MATCH(S$1,缴费比例!$B$1:$N$1,0),FALSE)),2)</f>
        <v>3</v>
      </c>
      <c r="T13" s="55">
        <f>IF(D13="合肥",ROUND(K13*(VLOOKUP($D13,缴费比例!$B:$N,MATCH(T$1,缴费比例!$B$1:$N$1,0),FALSE)),1),ROUND(K13*(VLOOKUP($D13,缴费比例!$B:$N,MATCH(T$1,缴费比例!$B$1:$N$1,0),FALSE)),0))</f>
        <v>3387</v>
      </c>
      <c r="U13" s="55">
        <f>IF(D13="合肥",ROUND(K13*(VLOOKUP($D13,缴费比例!$B:$N,MATCH(U$1,缴费比例!$B$1:$N$1,0),FALSE)),1),ROUND(K13*(VLOOKUP($D13,缴费比例!$B:$N,MATCH(U$1,缴费比例!$B$1:$N$1,0),FALSE)),0))</f>
        <v>3387</v>
      </c>
      <c r="V13" s="97">
        <f t="shared" si="0"/>
        <v>7478.5699999999988</v>
      </c>
      <c r="W13" s="97">
        <f t="shared" si="1"/>
        <v>2966.21</v>
      </c>
      <c r="X13" s="92">
        <f t="shared" si="2"/>
        <v>10444.779999999997</v>
      </c>
      <c r="Y13" s="92">
        <f t="shared" si="3"/>
        <v>6774</v>
      </c>
      <c r="Z13" s="92" t="str">
        <f t="shared" si="4"/>
        <v>北京</v>
      </c>
      <c r="AA13" s="41"/>
      <c r="AB13" s="57"/>
      <c r="AC13" s="57"/>
    </row>
    <row r="14" spans="1:34" ht="20.25" customHeight="1">
      <c r="A14" s="60" t="s">
        <v>334</v>
      </c>
      <c r="B14" s="86" t="s">
        <v>332</v>
      </c>
      <c r="C14" s="46" t="s">
        <v>333</v>
      </c>
      <c r="D14" s="46" t="s">
        <v>335</v>
      </c>
      <c r="E14" s="40">
        <v>44593</v>
      </c>
      <c r="F14" s="87">
        <v>44593</v>
      </c>
      <c r="G14" s="228">
        <v>20250</v>
      </c>
      <c r="H14" s="228">
        <v>20250</v>
      </c>
      <c r="I14" s="228">
        <v>20250</v>
      </c>
      <c r="J14" s="228">
        <v>20250</v>
      </c>
      <c r="K14" s="228">
        <v>20250</v>
      </c>
      <c r="L14" s="55">
        <f>ROUND(G14*(VLOOKUP($D14,缴费比例!B:N,MATCH(L$1,缴费比例!$B$1:$N$1,0),FALSE)),2)</f>
        <v>3240</v>
      </c>
      <c r="M14" s="55">
        <f>ROUND(G14*(VLOOKUP($D14,缴费比例!$B:$N,MATCH(M$1,缴费比例!$B$1:$N$1,0),FALSE)),2)</f>
        <v>1620</v>
      </c>
      <c r="N14" s="55">
        <f>ROUND(H14*(VLOOKUP($D14,缴费比例!$B:$N,MATCH(N$1,缴费比例!$B$1:$N$1,0),FALSE)),2)</f>
        <v>101.25</v>
      </c>
      <c r="O14" s="55">
        <f>ROUND(H14*(VLOOKUP($D14,缴费比例!$B:$N,MATCH(O$1,缴费比例!$B$1:$N$1,0),FALSE)),2)</f>
        <v>101.25</v>
      </c>
      <c r="P14" s="55">
        <f>ROUND(I14*(VLOOKUP($D14,缴费比例!$B:$N,MATCH(P$1,缴费比例!$B$1:$N$1,0),FALSE)),2)</f>
        <v>40.5</v>
      </c>
      <c r="Q14" s="55">
        <f>ROUND(J14*(VLOOKUP($D14,缴费比例!$B:$N,MATCH(Q$1,缴费比例!$B$1:$N$1,0),FALSE)),2)+VLOOKUP($D14,缴费比例!$B:$N,MATCH("单位大病",缴费比例!$B$1:$N$1,0),FALSE)</f>
        <v>1984.5</v>
      </c>
      <c r="R14" s="55">
        <f>ROUND(J14*(VLOOKUP($D14,缴费比例!$B:$N,MATCH(R$1,缴费比例!$B$1:$N$1,0),FALSE)),2)</f>
        <v>405</v>
      </c>
      <c r="S14" s="55">
        <f>ROUND((VLOOKUP($D14,缴费比例!$B:$N,MATCH(S$1,缴费比例!$B$1:$N$1,0),FALSE)),2)</f>
        <v>3</v>
      </c>
      <c r="T14" s="55">
        <f>IF(D14="合肥",ROUND(K14*(VLOOKUP($D14,缴费比例!$B:$N,MATCH(T$1,缴费比例!$B$1:$N$1,0),FALSE)),1),ROUND(K14*(VLOOKUP($D14,缴费比例!$B:$N,MATCH(T$1,缴费比例!$B$1:$N$1,0),FALSE)),0))</f>
        <v>2430</v>
      </c>
      <c r="U14" s="55">
        <f>IF(D14="合肥",ROUND(K14*(VLOOKUP($D14,缴费比例!$B:$N,MATCH(U$1,缴费比例!$B$1:$N$1,0),FALSE)),1),ROUND(K14*(VLOOKUP($D14,缴费比例!$B:$N,MATCH(U$1,缴费比例!$B$1:$N$1,0),FALSE)),0))</f>
        <v>2430</v>
      </c>
      <c r="V14" s="97">
        <f t="shared" si="0"/>
        <v>5366.25</v>
      </c>
      <c r="W14" s="97">
        <f t="shared" si="1"/>
        <v>2129.25</v>
      </c>
      <c r="X14" s="92">
        <f t="shared" si="2"/>
        <v>7495.5</v>
      </c>
      <c r="Y14" s="92">
        <f t="shared" si="3"/>
        <v>4860</v>
      </c>
      <c r="Z14" s="92" t="str">
        <f t="shared" si="4"/>
        <v>北京</v>
      </c>
      <c r="AA14" s="41"/>
      <c r="AB14" s="57"/>
      <c r="AC14" s="57"/>
    </row>
    <row r="15" spans="1:34" ht="20.25" customHeight="1">
      <c r="A15" s="44"/>
      <c r="B15" s="58"/>
      <c r="C15" s="43"/>
      <c r="D15" s="43"/>
      <c r="E15" s="54"/>
      <c r="F15" s="54"/>
      <c r="G15" s="229"/>
      <c r="H15" s="229"/>
      <c r="I15" s="229"/>
      <c r="J15" s="229"/>
      <c r="K15" s="230"/>
      <c r="L15" s="55"/>
      <c r="M15" s="55"/>
      <c r="N15" s="56"/>
      <c r="O15" s="56"/>
      <c r="P15" s="56"/>
      <c r="Q15" s="56"/>
      <c r="R15" s="56"/>
      <c r="S15" s="56"/>
      <c r="T15" s="55"/>
      <c r="U15" s="55"/>
      <c r="V15" s="97"/>
      <c r="W15" s="97"/>
      <c r="X15" s="92"/>
      <c r="Y15" s="92"/>
      <c r="Z15" s="92"/>
      <c r="AA15" s="41"/>
      <c r="AB15" s="57"/>
      <c r="AC15" s="57"/>
    </row>
    <row r="16" spans="1:34" ht="20.25" customHeight="1">
      <c r="A16" s="44"/>
      <c r="B16" s="58"/>
      <c r="C16" s="43"/>
      <c r="D16" s="43"/>
      <c r="E16" s="54"/>
      <c r="F16" s="54"/>
      <c r="G16" s="229"/>
      <c r="H16" s="229"/>
      <c r="I16" s="229"/>
      <c r="J16" s="229"/>
      <c r="K16" s="230"/>
      <c r="L16" s="55"/>
      <c r="M16" s="55"/>
      <c r="N16" s="56"/>
      <c r="O16" s="56"/>
      <c r="P16" s="56"/>
      <c r="Q16" s="56"/>
      <c r="R16" s="56"/>
      <c r="S16" s="56"/>
      <c r="T16" s="55"/>
      <c r="U16" s="55"/>
      <c r="V16" s="97"/>
      <c r="W16" s="97"/>
      <c r="X16" s="92"/>
      <c r="Y16" s="92"/>
      <c r="Z16" s="92"/>
      <c r="AA16" s="41"/>
      <c r="AB16" s="57"/>
      <c r="AC16" s="57"/>
    </row>
    <row r="17" spans="1:29" ht="20.25" customHeight="1">
      <c r="A17" s="44"/>
      <c r="B17" s="58"/>
      <c r="C17" s="43"/>
      <c r="D17" s="43"/>
      <c r="E17" s="54"/>
      <c r="F17" s="54"/>
      <c r="G17" s="229"/>
      <c r="H17" s="229"/>
      <c r="I17" s="229"/>
      <c r="J17" s="229"/>
      <c r="K17" s="230"/>
      <c r="L17" s="55"/>
      <c r="M17" s="55"/>
      <c r="N17" s="56"/>
      <c r="O17" s="56"/>
      <c r="P17" s="56"/>
      <c r="Q17" s="56"/>
      <c r="R17" s="56"/>
      <c r="S17" s="56"/>
      <c r="T17" s="55"/>
      <c r="U17" s="55"/>
      <c r="V17" s="97"/>
      <c r="W17" s="97"/>
      <c r="X17" s="92"/>
      <c r="Y17" s="92"/>
      <c r="Z17" s="92"/>
      <c r="AA17" s="41"/>
      <c r="AB17" s="57"/>
      <c r="AC17" s="57"/>
    </row>
    <row r="18" spans="1:29" ht="20.25" customHeight="1">
      <c r="A18" s="44"/>
      <c r="B18" s="58"/>
      <c r="C18" s="43"/>
      <c r="D18" s="43"/>
      <c r="E18" s="54"/>
      <c r="F18" s="54"/>
      <c r="G18" s="229"/>
      <c r="H18" s="229"/>
      <c r="I18" s="229"/>
      <c r="J18" s="229"/>
      <c r="K18" s="229"/>
      <c r="L18" s="55"/>
      <c r="M18" s="55"/>
      <c r="N18" s="56"/>
      <c r="O18" s="56"/>
      <c r="P18" s="56"/>
      <c r="Q18" s="56"/>
      <c r="R18" s="56"/>
      <c r="S18" s="56"/>
      <c r="T18" s="55"/>
      <c r="U18" s="55"/>
      <c r="V18" s="97"/>
      <c r="W18" s="97"/>
      <c r="X18" s="92"/>
      <c r="Y18" s="92"/>
      <c r="Z18" s="92"/>
      <c r="AA18" s="41"/>
      <c r="AB18" s="57"/>
      <c r="AC18" s="57"/>
    </row>
    <row r="19" spans="1:29" ht="20.25" customHeight="1">
      <c r="A19" s="44"/>
      <c r="B19" s="58"/>
      <c r="C19" s="43"/>
      <c r="D19" s="43"/>
      <c r="E19" s="54"/>
      <c r="F19" s="54"/>
      <c r="G19" s="229"/>
      <c r="H19" s="229"/>
      <c r="I19" s="229"/>
      <c r="J19" s="229"/>
      <c r="K19" s="229"/>
      <c r="L19" s="55"/>
      <c r="M19" s="55"/>
      <c r="N19" s="56"/>
      <c r="O19" s="56"/>
      <c r="P19" s="56"/>
      <c r="Q19" s="56"/>
      <c r="R19" s="56"/>
      <c r="S19" s="56"/>
      <c r="T19" s="55"/>
      <c r="U19" s="55"/>
      <c r="V19" s="97"/>
      <c r="W19" s="97"/>
      <c r="X19" s="92"/>
      <c r="Y19" s="92"/>
      <c r="Z19" s="92"/>
      <c r="AA19" s="41"/>
      <c r="AB19" s="57"/>
      <c r="AC19" s="57"/>
    </row>
    <row r="20" spans="1:29" ht="20.25" customHeight="1">
      <c r="A20" s="44"/>
      <c r="B20" s="58"/>
      <c r="C20" s="43"/>
      <c r="D20" s="43"/>
      <c r="E20" s="54"/>
      <c r="F20" s="54"/>
      <c r="G20" s="229"/>
      <c r="H20" s="229"/>
      <c r="I20" s="229"/>
      <c r="J20" s="229"/>
      <c r="K20" s="229"/>
      <c r="L20" s="55"/>
      <c r="M20" s="55"/>
      <c r="N20" s="56"/>
      <c r="O20" s="56"/>
      <c r="P20" s="56"/>
      <c r="Q20" s="56"/>
      <c r="R20" s="56"/>
      <c r="S20" s="56"/>
      <c r="T20" s="55"/>
      <c r="U20" s="55"/>
      <c r="V20" s="97"/>
      <c r="W20" s="97"/>
      <c r="X20" s="92"/>
      <c r="Y20" s="92"/>
      <c r="Z20" s="92"/>
      <c r="AA20" s="41"/>
      <c r="AB20" s="57"/>
      <c r="AC20" s="57"/>
    </row>
    <row r="21" spans="1:29" ht="20.25" customHeight="1">
      <c r="A21" s="44"/>
      <c r="B21" s="58"/>
      <c r="C21" s="43"/>
      <c r="D21" s="43"/>
      <c r="E21" s="54"/>
      <c r="F21" s="54"/>
      <c r="G21" s="229"/>
      <c r="H21" s="229"/>
      <c r="I21" s="229"/>
      <c r="J21" s="229"/>
      <c r="K21" s="229"/>
      <c r="L21" s="55"/>
      <c r="M21" s="55"/>
      <c r="N21" s="56"/>
      <c r="O21" s="56"/>
      <c r="P21" s="56"/>
      <c r="Q21" s="56"/>
      <c r="R21" s="56"/>
      <c r="S21" s="56"/>
      <c r="T21" s="55"/>
      <c r="U21" s="55"/>
      <c r="V21" s="97"/>
      <c r="W21" s="97"/>
      <c r="X21" s="92"/>
      <c r="Y21" s="92"/>
      <c r="Z21" s="92"/>
      <c r="AA21" s="41"/>
      <c r="AB21" s="57"/>
      <c r="AC21" s="57"/>
    </row>
    <row r="22" spans="1:29" ht="20.25" customHeight="1">
      <c r="A22" s="44"/>
      <c r="B22" s="58"/>
      <c r="C22" s="39"/>
      <c r="D22" s="39"/>
      <c r="E22" s="54"/>
      <c r="F22" s="54"/>
      <c r="G22" s="229"/>
      <c r="H22" s="229"/>
      <c r="I22" s="229"/>
      <c r="J22" s="229"/>
      <c r="K22" s="229"/>
      <c r="L22" s="55"/>
      <c r="M22" s="55"/>
      <c r="N22" s="56"/>
      <c r="O22" s="56"/>
      <c r="P22" s="56"/>
      <c r="Q22" s="56"/>
      <c r="R22" s="56"/>
      <c r="S22" s="56"/>
      <c r="T22" s="55"/>
      <c r="U22" s="55"/>
      <c r="V22" s="97"/>
      <c r="W22" s="97"/>
      <c r="X22" s="92"/>
      <c r="Y22" s="92"/>
      <c r="Z22" s="92"/>
      <c r="AA22" s="41"/>
      <c r="AB22" s="57"/>
      <c r="AC22" s="57"/>
    </row>
    <row r="23" spans="1:29" ht="20.25" customHeight="1">
      <c r="A23" s="44"/>
      <c r="B23" s="58"/>
      <c r="C23" s="39"/>
      <c r="D23" s="39"/>
      <c r="E23" s="54"/>
      <c r="F23" s="54"/>
      <c r="G23" s="231"/>
      <c r="H23" s="231"/>
      <c r="I23" s="231"/>
      <c r="J23" s="231"/>
      <c r="K23" s="231"/>
      <c r="L23" s="55"/>
      <c r="M23" s="55"/>
      <c r="N23" s="56"/>
      <c r="O23" s="56"/>
      <c r="P23" s="56"/>
      <c r="Q23" s="56"/>
      <c r="R23" s="56"/>
      <c r="S23" s="56"/>
      <c r="T23" s="55"/>
      <c r="U23" s="55"/>
      <c r="V23" s="97"/>
      <c r="W23" s="97"/>
      <c r="X23" s="92"/>
      <c r="Y23" s="92"/>
      <c r="Z23" s="92"/>
      <c r="AA23" s="41"/>
      <c r="AB23" s="57"/>
      <c r="AC23" s="41"/>
    </row>
    <row r="24" spans="1:29" ht="20.25" customHeight="1">
      <c r="A24" s="44"/>
      <c r="B24" s="58"/>
      <c r="C24" s="38"/>
      <c r="D24" s="38"/>
      <c r="E24" s="54"/>
      <c r="F24" s="54"/>
      <c r="G24" s="231"/>
      <c r="H24" s="231"/>
      <c r="I24" s="231"/>
      <c r="J24" s="231"/>
      <c r="K24" s="231"/>
      <c r="L24" s="55"/>
      <c r="M24" s="55"/>
      <c r="N24" s="56"/>
      <c r="O24" s="56"/>
      <c r="P24" s="56"/>
      <c r="Q24" s="56"/>
      <c r="R24" s="56"/>
      <c r="S24" s="56"/>
      <c r="T24" s="55"/>
      <c r="U24" s="55"/>
      <c r="V24" s="97"/>
      <c r="W24" s="97"/>
      <c r="X24" s="92"/>
      <c r="Y24" s="92"/>
      <c r="Z24" s="92"/>
      <c r="AA24" s="41"/>
      <c r="AB24" s="57"/>
      <c r="AC24" s="41"/>
    </row>
    <row r="25" spans="1:29" ht="20.25" customHeight="1">
      <c r="A25" s="44"/>
      <c r="B25" s="58"/>
      <c r="C25" s="39"/>
      <c r="D25" s="39"/>
      <c r="E25" s="54"/>
      <c r="F25" s="54"/>
      <c r="G25" s="231"/>
      <c r="H25" s="231"/>
      <c r="I25" s="231"/>
      <c r="J25" s="231"/>
      <c r="K25" s="229"/>
      <c r="L25" s="55"/>
      <c r="M25" s="55"/>
      <c r="N25" s="56"/>
      <c r="O25" s="56"/>
      <c r="P25" s="56"/>
      <c r="Q25" s="56"/>
      <c r="R25" s="56"/>
      <c r="S25" s="56"/>
      <c r="T25" s="55"/>
      <c r="U25" s="55"/>
      <c r="V25" s="97"/>
      <c r="W25" s="97"/>
      <c r="X25" s="92"/>
      <c r="Y25" s="92"/>
      <c r="Z25" s="92"/>
      <c r="AA25" s="41"/>
      <c r="AB25" s="41"/>
      <c r="AC25" s="41"/>
    </row>
    <row r="26" spans="1:29" ht="20.25" customHeight="1">
      <c r="A26" s="44"/>
      <c r="B26" s="58"/>
      <c r="C26" s="39"/>
      <c r="D26" s="39"/>
      <c r="E26" s="54"/>
      <c r="F26" s="54"/>
      <c r="G26" s="231"/>
      <c r="H26" s="231"/>
      <c r="I26" s="231"/>
      <c r="J26" s="231"/>
      <c r="K26" s="231"/>
      <c r="L26" s="55"/>
      <c r="M26" s="55"/>
      <c r="N26" s="56"/>
      <c r="O26" s="56"/>
      <c r="P26" s="56"/>
      <c r="Q26" s="56"/>
      <c r="R26" s="56"/>
      <c r="S26" s="56"/>
      <c r="T26" s="55"/>
      <c r="U26" s="55"/>
      <c r="V26" s="97"/>
      <c r="W26" s="97"/>
      <c r="X26" s="92"/>
      <c r="Y26" s="92"/>
      <c r="Z26" s="92"/>
      <c r="AA26" s="41"/>
      <c r="AB26" s="41"/>
      <c r="AC26" s="41"/>
    </row>
    <row r="27" spans="1:29" ht="20.25" customHeight="1">
      <c r="A27" s="44"/>
      <c r="B27" s="58"/>
      <c r="C27" s="39"/>
      <c r="D27" s="39"/>
      <c r="E27" s="54"/>
      <c r="F27" s="54"/>
      <c r="G27" s="231"/>
      <c r="H27" s="231"/>
      <c r="I27" s="231"/>
      <c r="J27" s="231"/>
      <c r="K27" s="231"/>
      <c r="L27" s="55"/>
      <c r="M27" s="55"/>
      <c r="N27" s="56"/>
      <c r="O27" s="56"/>
      <c r="P27" s="56"/>
      <c r="Q27" s="56"/>
      <c r="R27" s="56"/>
      <c r="S27" s="56"/>
      <c r="T27" s="55"/>
      <c r="U27" s="55"/>
      <c r="V27" s="97"/>
      <c r="W27" s="97"/>
      <c r="X27" s="92"/>
      <c r="Y27" s="92"/>
      <c r="Z27" s="92"/>
      <c r="AA27" s="41"/>
      <c r="AB27" s="41"/>
      <c r="AC27" s="41"/>
    </row>
    <row r="28" spans="1:29" ht="20.25" customHeight="1">
      <c r="A28" s="44"/>
      <c r="B28" s="58"/>
      <c r="C28" s="39"/>
      <c r="D28" s="39"/>
      <c r="E28" s="54"/>
      <c r="F28" s="54"/>
      <c r="G28" s="231"/>
      <c r="H28" s="231"/>
      <c r="I28" s="231"/>
      <c r="J28" s="231"/>
      <c r="K28" s="231"/>
      <c r="L28" s="55"/>
      <c r="M28" s="55"/>
      <c r="N28" s="56"/>
      <c r="O28" s="56"/>
      <c r="P28" s="56"/>
      <c r="Q28" s="56"/>
      <c r="R28" s="56"/>
      <c r="S28" s="56"/>
      <c r="T28" s="55"/>
      <c r="U28" s="55"/>
      <c r="V28" s="97"/>
      <c r="W28" s="97"/>
      <c r="X28" s="92"/>
      <c r="Y28" s="92"/>
      <c r="Z28" s="92"/>
      <c r="AA28" s="41"/>
      <c r="AB28" s="41"/>
      <c r="AC28" s="41"/>
    </row>
    <row r="29" spans="1:29" ht="20.25" customHeight="1">
      <c r="A29" s="44"/>
      <c r="B29" s="58"/>
      <c r="C29" s="39"/>
      <c r="D29" s="39"/>
      <c r="E29" s="54"/>
      <c r="F29" s="54"/>
      <c r="G29" s="231"/>
      <c r="H29" s="231"/>
      <c r="I29" s="231"/>
      <c r="J29" s="231"/>
      <c r="K29" s="229"/>
      <c r="L29" s="55"/>
      <c r="M29" s="55"/>
      <c r="N29" s="56"/>
      <c r="O29" s="56"/>
      <c r="P29" s="56"/>
      <c r="Q29" s="56"/>
      <c r="R29" s="56"/>
      <c r="S29" s="56"/>
      <c r="T29" s="55"/>
      <c r="U29" s="55"/>
      <c r="V29" s="97"/>
      <c r="W29" s="97"/>
      <c r="X29" s="92"/>
      <c r="Y29" s="92"/>
      <c r="Z29" s="92"/>
      <c r="AA29" s="41"/>
      <c r="AB29" s="41"/>
      <c r="AC29" s="41"/>
    </row>
    <row r="30" spans="1:29" ht="20.25" customHeight="1">
      <c r="A30" s="44"/>
      <c r="B30" s="58"/>
      <c r="C30" s="39"/>
      <c r="D30" s="39"/>
      <c r="E30" s="54"/>
      <c r="F30" s="54"/>
      <c r="G30" s="231"/>
      <c r="H30" s="231"/>
      <c r="I30" s="231"/>
      <c r="J30" s="231"/>
      <c r="K30" s="229"/>
      <c r="L30" s="55"/>
      <c r="M30" s="55"/>
      <c r="N30" s="56"/>
      <c r="O30" s="56"/>
      <c r="P30" s="56"/>
      <c r="Q30" s="56"/>
      <c r="R30" s="56"/>
      <c r="S30" s="56"/>
      <c r="T30" s="55"/>
      <c r="U30" s="55"/>
      <c r="V30" s="97"/>
      <c r="W30" s="97"/>
      <c r="X30" s="92"/>
      <c r="Y30" s="92"/>
      <c r="Z30" s="92"/>
      <c r="AA30" s="41"/>
      <c r="AB30" s="41"/>
      <c r="AC30" s="41"/>
    </row>
    <row r="31" spans="1:29" ht="20.25" customHeight="1">
      <c r="A31" s="44"/>
      <c r="B31" s="58"/>
      <c r="C31" s="39"/>
      <c r="D31" s="39"/>
      <c r="E31" s="54"/>
      <c r="F31" s="54"/>
      <c r="G31" s="231"/>
      <c r="H31" s="231"/>
      <c r="I31" s="231"/>
      <c r="J31" s="231"/>
      <c r="K31" s="229"/>
      <c r="L31" s="55"/>
      <c r="M31" s="55"/>
      <c r="N31" s="56"/>
      <c r="O31" s="56"/>
      <c r="P31" s="56"/>
      <c r="Q31" s="56"/>
      <c r="R31" s="56"/>
      <c r="S31" s="56"/>
      <c r="T31" s="55"/>
      <c r="U31" s="55"/>
      <c r="V31" s="97"/>
      <c r="W31" s="97"/>
      <c r="X31" s="92"/>
      <c r="Y31" s="92"/>
      <c r="Z31" s="92"/>
    </row>
    <row r="32" spans="1:29" ht="20.25" customHeight="1">
      <c r="A32" s="44"/>
      <c r="B32" s="58"/>
      <c r="C32" s="39"/>
      <c r="D32" s="39"/>
      <c r="E32" s="54"/>
      <c r="F32" s="54"/>
      <c r="G32" s="231"/>
      <c r="H32" s="231"/>
      <c r="I32" s="231"/>
      <c r="J32" s="231"/>
      <c r="K32" s="229"/>
      <c r="L32" s="55"/>
      <c r="M32" s="55"/>
      <c r="N32" s="56"/>
      <c r="O32" s="56"/>
      <c r="P32" s="56"/>
      <c r="Q32" s="56"/>
      <c r="R32" s="56"/>
      <c r="S32" s="56"/>
      <c r="T32" s="55"/>
      <c r="U32" s="55"/>
      <c r="V32" s="97"/>
      <c r="W32" s="97"/>
      <c r="X32" s="92"/>
      <c r="Y32" s="92"/>
      <c r="Z32" s="92"/>
    </row>
    <row r="33" spans="1:26" ht="20.25" customHeight="1">
      <c r="A33" s="44"/>
      <c r="B33" s="58"/>
      <c r="C33" s="39"/>
      <c r="D33" s="39"/>
      <c r="E33" s="54"/>
      <c r="F33" s="54"/>
      <c r="G33" s="231"/>
      <c r="H33" s="231"/>
      <c r="I33" s="231"/>
      <c r="J33" s="231"/>
      <c r="K33" s="229"/>
      <c r="L33" s="55"/>
      <c r="M33" s="55"/>
      <c r="N33" s="56"/>
      <c r="O33" s="56"/>
      <c r="P33" s="56"/>
      <c r="Q33" s="56"/>
      <c r="R33" s="56"/>
      <c r="S33" s="56"/>
      <c r="T33" s="55"/>
      <c r="U33" s="55"/>
      <c r="V33" s="97"/>
      <c r="W33" s="97"/>
      <c r="X33" s="92"/>
      <c r="Y33" s="92"/>
      <c r="Z33" s="92"/>
    </row>
    <row r="34" spans="1:26" ht="20.25" customHeight="1">
      <c r="A34" s="44"/>
      <c r="B34" s="58"/>
      <c r="C34" s="39"/>
      <c r="D34" s="39"/>
      <c r="E34" s="54"/>
      <c r="F34" s="54"/>
      <c r="G34" s="231"/>
      <c r="H34" s="231"/>
      <c r="I34" s="231"/>
      <c r="J34" s="231"/>
      <c r="K34" s="229"/>
      <c r="L34" s="55"/>
      <c r="M34" s="55"/>
      <c r="N34" s="56"/>
      <c r="O34" s="56"/>
      <c r="P34" s="56"/>
      <c r="Q34" s="56"/>
      <c r="R34" s="56"/>
      <c r="S34" s="56"/>
      <c r="T34" s="55"/>
      <c r="U34" s="55"/>
      <c r="V34" s="97"/>
      <c r="W34" s="97"/>
      <c r="X34" s="92"/>
      <c r="Y34" s="92"/>
      <c r="Z34" s="92"/>
    </row>
    <row r="35" spans="1:26" ht="20.25" customHeight="1">
      <c r="A35" s="44"/>
      <c r="B35" s="58"/>
      <c r="C35" s="45"/>
      <c r="D35" s="45"/>
      <c r="E35" s="54"/>
      <c r="F35" s="54"/>
      <c r="G35" s="231"/>
      <c r="H35" s="231"/>
      <c r="I35" s="231"/>
      <c r="J35" s="231"/>
      <c r="K35" s="229"/>
      <c r="L35" s="55"/>
      <c r="M35" s="55"/>
      <c r="N35" s="56"/>
      <c r="O35" s="56"/>
      <c r="P35" s="56"/>
      <c r="Q35" s="56"/>
      <c r="R35" s="56"/>
      <c r="S35" s="56"/>
      <c r="T35" s="55"/>
      <c r="U35" s="55"/>
      <c r="V35" s="97"/>
      <c r="W35" s="97"/>
      <c r="X35" s="92"/>
      <c r="Y35" s="92"/>
      <c r="Z35" s="92"/>
    </row>
    <row r="36" spans="1:26" ht="20.25" customHeight="1">
      <c r="A36" s="44"/>
      <c r="B36" s="58"/>
      <c r="C36" s="45"/>
      <c r="D36" s="45"/>
      <c r="E36" s="54"/>
      <c r="F36" s="54"/>
      <c r="G36" s="231"/>
      <c r="H36" s="231"/>
      <c r="I36" s="231"/>
      <c r="J36" s="231"/>
      <c r="K36" s="229"/>
      <c r="L36" s="55"/>
      <c r="M36" s="55"/>
      <c r="N36" s="56"/>
      <c r="O36" s="56"/>
      <c r="P36" s="56"/>
      <c r="Q36" s="56"/>
      <c r="R36" s="56"/>
      <c r="S36" s="56"/>
      <c r="T36" s="55"/>
      <c r="U36" s="55"/>
      <c r="V36" s="97"/>
      <c r="W36" s="97"/>
      <c r="X36" s="92"/>
      <c r="Y36" s="92"/>
      <c r="Z36" s="92"/>
    </row>
    <row r="37" spans="1:26" ht="20.25" customHeight="1">
      <c r="A37" s="44"/>
      <c r="B37" s="58"/>
      <c r="C37" s="45"/>
      <c r="D37" s="45"/>
      <c r="E37" s="54"/>
      <c r="F37" s="54"/>
      <c r="G37" s="231"/>
      <c r="H37" s="231"/>
      <c r="I37" s="231"/>
      <c r="J37" s="231"/>
      <c r="K37" s="229"/>
      <c r="L37" s="55"/>
      <c r="M37" s="55"/>
      <c r="N37" s="56"/>
      <c r="O37" s="56"/>
      <c r="P37" s="56"/>
      <c r="Q37" s="56"/>
      <c r="R37" s="56"/>
      <c r="S37" s="56"/>
      <c r="T37" s="55"/>
      <c r="U37" s="55"/>
      <c r="V37" s="97"/>
      <c r="W37" s="97"/>
      <c r="X37" s="92"/>
      <c r="Y37" s="92"/>
      <c r="Z37" s="92"/>
    </row>
    <row r="38" spans="1:26" ht="20.25" customHeight="1">
      <c r="A38" s="44"/>
      <c r="B38" s="58"/>
      <c r="C38" s="45"/>
      <c r="D38" s="45"/>
      <c r="E38" s="54"/>
      <c r="F38" s="54"/>
      <c r="G38" s="231"/>
      <c r="H38" s="231"/>
      <c r="I38" s="231"/>
      <c r="J38" s="231"/>
      <c r="K38" s="229"/>
      <c r="L38" s="55"/>
      <c r="M38" s="55"/>
      <c r="N38" s="56"/>
      <c r="O38" s="56"/>
      <c r="P38" s="56"/>
      <c r="Q38" s="56"/>
      <c r="R38" s="56"/>
      <c r="S38" s="56"/>
      <c r="T38" s="55"/>
      <c r="U38" s="55"/>
      <c r="V38" s="97"/>
      <c r="W38" s="97"/>
      <c r="X38" s="92"/>
      <c r="Y38" s="92"/>
      <c r="Z38" s="92"/>
    </row>
    <row r="39" spans="1:26" ht="20.25" customHeight="1">
      <c r="A39" s="44"/>
      <c r="B39" s="58"/>
      <c r="C39" s="45"/>
      <c r="D39" s="45"/>
      <c r="E39" s="54"/>
      <c r="F39" s="54"/>
      <c r="G39" s="231"/>
      <c r="H39" s="231"/>
      <c r="I39" s="231"/>
      <c r="J39" s="231"/>
      <c r="K39" s="229"/>
      <c r="L39" s="55"/>
      <c r="M39" s="55"/>
      <c r="N39" s="56"/>
      <c r="O39" s="56"/>
      <c r="P39" s="56"/>
      <c r="Q39" s="56"/>
      <c r="R39" s="56"/>
      <c r="S39" s="56"/>
      <c r="T39" s="55"/>
      <c r="U39" s="55"/>
      <c r="V39" s="97"/>
      <c r="W39" s="97"/>
      <c r="X39" s="92"/>
      <c r="Y39" s="92"/>
      <c r="Z39" s="92"/>
    </row>
    <row r="40" spans="1:26" ht="20.25" customHeight="1">
      <c r="A40" s="44"/>
      <c r="B40" s="58"/>
      <c r="C40" s="45"/>
      <c r="D40" s="45"/>
      <c r="E40" s="54"/>
      <c r="F40" s="54"/>
      <c r="G40" s="231"/>
      <c r="H40" s="231"/>
      <c r="I40" s="231"/>
      <c r="J40" s="231"/>
      <c r="K40" s="229"/>
      <c r="L40" s="55"/>
      <c r="M40" s="55"/>
      <c r="N40" s="56"/>
      <c r="O40" s="56"/>
      <c r="P40" s="56"/>
      <c r="Q40" s="56"/>
      <c r="R40" s="56"/>
      <c r="S40" s="56"/>
      <c r="T40" s="55"/>
      <c r="U40" s="55"/>
      <c r="V40" s="97"/>
      <c r="W40" s="97"/>
      <c r="X40" s="92"/>
      <c r="Y40" s="92"/>
      <c r="Z40" s="92"/>
    </row>
    <row r="41" spans="1:26" ht="20.25" customHeight="1">
      <c r="A41" s="44"/>
      <c r="B41" s="58"/>
      <c r="C41" s="45"/>
      <c r="D41" s="45"/>
      <c r="E41" s="54"/>
      <c r="F41" s="54"/>
      <c r="G41" s="231"/>
      <c r="H41" s="231"/>
      <c r="I41" s="231"/>
      <c r="J41" s="231"/>
      <c r="K41" s="229"/>
      <c r="L41" s="55"/>
      <c r="M41" s="55"/>
      <c r="N41" s="56"/>
      <c r="O41" s="56"/>
      <c r="P41" s="56"/>
      <c r="Q41" s="56"/>
      <c r="R41" s="56"/>
      <c r="S41" s="56"/>
      <c r="T41" s="55"/>
      <c r="U41" s="55"/>
      <c r="V41" s="97"/>
      <c r="W41" s="97"/>
      <c r="X41" s="92"/>
      <c r="Y41" s="92"/>
      <c r="Z41" s="92"/>
    </row>
    <row r="42" spans="1:26" ht="20.25" customHeight="1">
      <c r="A42" s="44"/>
      <c r="B42" s="58"/>
      <c r="C42" s="45"/>
      <c r="D42" s="45"/>
      <c r="E42" s="54"/>
      <c r="F42" s="54"/>
      <c r="G42" s="231"/>
      <c r="H42" s="231"/>
      <c r="I42" s="231"/>
      <c r="J42" s="231"/>
      <c r="K42" s="229"/>
      <c r="L42" s="55"/>
      <c r="M42" s="55"/>
      <c r="N42" s="56"/>
      <c r="O42" s="56"/>
      <c r="P42" s="56"/>
      <c r="Q42" s="56"/>
      <c r="R42" s="56"/>
      <c r="S42" s="56"/>
      <c r="T42" s="55"/>
      <c r="U42" s="55"/>
      <c r="V42" s="97"/>
      <c r="W42" s="97"/>
      <c r="X42" s="92"/>
      <c r="Y42" s="92"/>
      <c r="Z42" s="92"/>
    </row>
    <row r="43" spans="1:26" ht="20.25" customHeight="1">
      <c r="A43" s="44"/>
      <c r="B43" s="58"/>
      <c r="C43" s="45"/>
      <c r="D43" s="45"/>
      <c r="E43" s="54"/>
      <c r="F43" s="54"/>
      <c r="G43" s="231"/>
      <c r="H43" s="231"/>
      <c r="I43" s="231"/>
      <c r="J43" s="231"/>
      <c r="K43" s="229"/>
      <c r="L43" s="55"/>
      <c r="M43" s="55"/>
      <c r="N43" s="56"/>
      <c r="O43" s="56"/>
      <c r="P43" s="56"/>
      <c r="Q43" s="56"/>
      <c r="R43" s="56"/>
      <c r="S43" s="56"/>
      <c r="T43" s="55"/>
      <c r="U43" s="55"/>
      <c r="V43" s="97"/>
      <c r="W43" s="97"/>
      <c r="X43" s="92"/>
      <c r="Y43" s="92"/>
      <c r="Z43" s="92"/>
    </row>
  </sheetData>
  <phoneticPr fontId="2" type="noConversion"/>
  <conditionalFormatting sqref="C15:C1048576 C1">
    <cfRule type="duplicateValues" dxfId="10" priority="3"/>
  </conditionalFormatting>
  <conditionalFormatting sqref="C2:C14">
    <cfRule type="duplicateValues" dxfId="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"/>
  <sheetViews>
    <sheetView topLeftCell="B1" workbookViewId="0">
      <selection activeCell="M15" sqref="M15"/>
    </sheetView>
  </sheetViews>
  <sheetFormatPr defaultRowHeight="14"/>
  <cols>
    <col min="2" max="2" width="6.7265625" customWidth="1"/>
    <col min="3" max="3" width="46.36328125" bestFit="1" customWidth="1"/>
    <col min="4" max="4" width="8.6328125" customWidth="1"/>
    <col min="15" max="15" width="9" style="72"/>
  </cols>
  <sheetData>
    <row r="1" spans="1:25" ht="28">
      <c r="A1" s="11"/>
      <c r="B1" s="5" t="s">
        <v>70</v>
      </c>
      <c r="C1" s="9" t="s">
        <v>117</v>
      </c>
      <c r="D1" s="6" t="s">
        <v>71</v>
      </c>
      <c r="E1" s="6" t="s">
        <v>28</v>
      </c>
      <c r="F1" s="6" t="s">
        <v>72</v>
      </c>
      <c r="G1" s="6" t="s">
        <v>30</v>
      </c>
      <c r="H1" s="6" t="s">
        <v>73</v>
      </c>
      <c r="I1" s="6" t="s">
        <v>74</v>
      </c>
      <c r="J1" s="13" t="s">
        <v>188</v>
      </c>
      <c r="K1" s="6" t="s">
        <v>29</v>
      </c>
      <c r="L1" s="13" t="s">
        <v>75</v>
      </c>
      <c r="M1" s="6" t="s">
        <v>76</v>
      </c>
      <c r="N1" s="6" t="s">
        <v>31</v>
      </c>
      <c r="O1" s="73" t="s">
        <v>140</v>
      </c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>
      <c r="A2" s="11"/>
      <c r="B2" s="3" t="s">
        <v>77</v>
      </c>
      <c r="C2" s="10"/>
      <c r="D2" s="7">
        <v>0.16</v>
      </c>
      <c r="E2" s="7">
        <v>0.08</v>
      </c>
      <c r="F2" s="7">
        <v>5.0000000000000001E-3</v>
      </c>
      <c r="G2" s="7">
        <v>5.0000000000000001E-3</v>
      </c>
      <c r="H2" s="7">
        <v>2E-3</v>
      </c>
      <c r="I2" s="7">
        <v>9.8000000000000004E-2</v>
      </c>
      <c r="J2" s="14"/>
      <c r="K2" s="7">
        <v>0.02</v>
      </c>
      <c r="L2" s="14">
        <v>3</v>
      </c>
      <c r="M2" s="7">
        <v>0.12</v>
      </c>
      <c r="N2" s="7">
        <v>0.12</v>
      </c>
      <c r="O2" s="14">
        <v>170</v>
      </c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1"/>
      <c r="B3" s="3" t="s">
        <v>69</v>
      </c>
      <c r="C3" s="16" t="s">
        <v>130</v>
      </c>
      <c r="D3" s="17">
        <v>0.16</v>
      </c>
      <c r="E3" s="17">
        <v>0.08</v>
      </c>
      <c r="F3" s="7">
        <v>5.0000000000000001E-3</v>
      </c>
      <c r="G3" s="7">
        <v>5.0000000000000001E-3</v>
      </c>
      <c r="H3" s="7">
        <v>3.5000000000000001E-3</v>
      </c>
      <c r="I3" s="8">
        <v>8.6999999999999994E-2</v>
      </c>
      <c r="J3" s="15"/>
      <c r="K3" s="7">
        <v>0.02</v>
      </c>
      <c r="L3" s="14"/>
      <c r="M3" s="7">
        <v>0.05</v>
      </c>
      <c r="N3" s="7">
        <v>0.05</v>
      </c>
      <c r="O3" s="14">
        <v>180</v>
      </c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1"/>
      <c r="B4" s="4" t="s">
        <v>67</v>
      </c>
      <c r="C4" s="32" t="s">
        <v>118</v>
      </c>
      <c r="D4" s="7">
        <v>0.16</v>
      </c>
      <c r="E4" s="7">
        <v>0.08</v>
      </c>
      <c r="F4" s="7">
        <v>5.0000000000000001E-3</v>
      </c>
      <c r="G4" s="8">
        <v>5.0000000000000001E-3</v>
      </c>
      <c r="H4" s="7">
        <v>2E-3</v>
      </c>
      <c r="I4" s="8">
        <v>6.4000000000000001E-2</v>
      </c>
      <c r="J4" s="15">
        <v>15</v>
      </c>
      <c r="K4" s="7">
        <v>0.02</v>
      </c>
      <c r="L4" s="14"/>
      <c r="M4" s="7">
        <v>0.05</v>
      </c>
      <c r="N4" s="7">
        <v>0.05</v>
      </c>
      <c r="O4" s="14">
        <v>180</v>
      </c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11"/>
      <c r="B5" s="4" t="s">
        <v>129</v>
      </c>
      <c r="C5" s="32" t="s">
        <v>118</v>
      </c>
      <c r="D5" s="7">
        <v>0.16</v>
      </c>
      <c r="E5" s="7">
        <v>0.08</v>
      </c>
      <c r="F5" s="7">
        <v>5.0000000000000001E-3</v>
      </c>
      <c r="G5" s="8">
        <v>5.0000000000000001E-3</v>
      </c>
      <c r="H5" s="7">
        <v>2E-3</v>
      </c>
      <c r="I5" s="8">
        <v>6.4000000000000001E-2</v>
      </c>
      <c r="J5" s="15">
        <v>15</v>
      </c>
      <c r="K5" s="7">
        <v>0.02</v>
      </c>
      <c r="L5" s="14"/>
      <c r="M5" s="7">
        <v>0.12</v>
      </c>
      <c r="N5" s="7">
        <v>0.12</v>
      </c>
      <c r="O5" s="14">
        <v>180</v>
      </c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O6" s="12"/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"/>
  <sheetViews>
    <sheetView workbookViewId="0">
      <selection activeCell="N19" sqref="N19"/>
    </sheetView>
  </sheetViews>
  <sheetFormatPr defaultRowHeight="14"/>
  <cols>
    <col min="3" max="3" width="23.453125" bestFit="1" customWidth="1"/>
  </cols>
  <sheetData>
    <row r="1" spans="1:14" ht="28">
      <c r="A1" s="18" t="s">
        <v>78</v>
      </c>
      <c r="B1" s="18" t="s">
        <v>79</v>
      </c>
      <c r="C1" s="18" t="s">
        <v>80</v>
      </c>
      <c r="D1" s="18" t="s">
        <v>81</v>
      </c>
      <c r="E1" s="19" t="s">
        <v>82</v>
      </c>
      <c r="F1" s="19" t="s">
        <v>83</v>
      </c>
      <c r="G1" s="19" t="s">
        <v>84</v>
      </c>
      <c r="H1" s="19" t="s">
        <v>85</v>
      </c>
      <c r="I1" s="19" t="s">
        <v>86</v>
      </c>
      <c r="J1" s="19" t="s">
        <v>87</v>
      </c>
      <c r="K1" s="19" t="s">
        <v>88</v>
      </c>
      <c r="L1" s="19" t="s">
        <v>89</v>
      </c>
      <c r="M1" s="26" t="s">
        <v>90</v>
      </c>
      <c r="N1" s="26" t="s">
        <v>91</v>
      </c>
    </row>
    <row r="2" spans="1:14">
      <c r="A2" s="20" t="s">
        <v>68</v>
      </c>
      <c r="B2" s="21" t="s">
        <v>92</v>
      </c>
      <c r="C2" s="22" t="s">
        <v>93</v>
      </c>
      <c r="D2" s="23" t="s">
        <v>94</v>
      </c>
      <c r="E2" s="24" t="s">
        <v>95</v>
      </c>
      <c r="F2" s="25"/>
      <c r="G2" s="24">
        <v>0.08</v>
      </c>
      <c r="H2" s="25"/>
      <c r="I2" s="24" t="s">
        <v>96</v>
      </c>
      <c r="J2" s="24" t="s">
        <v>97</v>
      </c>
      <c r="K2" s="24" t="s">
        <v>96</v>
      </c>
      <c r="L2" s="24" t="s">
        <v>97</v>
      </c>
      <c r="M2" s="27">
        <v>2</v>
      </c>
      <c r="N2" s="300" t="s">
        <v>98</v>
      </c>
    </row>
    <row r="3" spans="1:14">
      <c r="A3" s="20" t="s">
        <v>68</v>
      </c>
      <c r="B3" s="21" t="s">
        <v>99</v>
      </c>
      <c r="C3" s="22" t="s">
        <v>100</v>
      </c>
      <c r="D3" s="23" t="s">
        <v>94</v>
      </c>
      <c r="E3" s="24" t="s">
        <v>101</v>
      </c>
      <c r="F3" s="25"/>
      <c r="G3" s="24">
        <v>0.02</v>
      </c>
      <c r="H3" s="25"/>
      <c r="I3" s="24" t="s">
        <v>96</v>
      </c>
      <c r="J3" s="24" t="s">
        <v>102</v>
      </c>
      <c r="K3" s="24" t="s">
        <v>96</v>
      </c>
      <c r="L3" s="24" t="s">
        <v>102</v>
      </c>
      <c r="M3" s="27">
        <v>2</v>
      </c>
      <c r="N3" s="301"/>
    </row>
    <row r="4" spans="1:14">
      <c r="A4" s="20" t="s">
        <v>68</v>
      </c>
      <c r="B4" s="21" t="s">
        <v>103</v>
      </c>
      <c r="C4" s="22" t="s">
        <v>93</v>
      </c>
      <c r="D4" s="23" t="s">
        <v>94</v>
      </c>
      <c r="E4" s="24" t="s">
        <v>104</v>
      </c>
      <c r="F4" s="25"/>
      <c r="G4" s="24" t="s">
        <v>104</v>
      </c>
      <c r="H4" s="25"/>
      <c r="I4" s="24" t="s">
        <v>96</v>
      </c>
      <c r="J4" s="24" t="s">
        <v>97</v>
      </c>
      <c r="K4" s="24" t="s">
        <v>96</v>
      </c>
      <c r="L4" s="24" t="s">
        <v>97</v>
      </c>
      <c r="M4" s="27">
        <v>0</v>
      </c>
      <c r="N4" s="301"/>
    </row>
    <row r="5" spans="1:14" s="80" customFormat="1">
      <c r="A5" s="145" t="s">
        <v>68</v>
      </c>
      <c r="B5" s="146" t="s">
        <v>105</v>
      </c>
      <c r="C5" s="147" t="s">
        <v>93</v>
      </c>
      <c r="D5" s="148" t="s">
        <v>94</v>
      </c>
      <c r="E5" s="149" t="s">
        <v>106</v>
      </c>
      <c r="F5" s="150"/>
      <c r="G5" s="150"/>
      <c r="H5" s="150"/>
      <c r="I5" s="149" t="s">
        <v>107</v>
      </c>
      <c r="J5" s="149" t="s">
        <v>108</v>
      </c>
      <c r="K5" s="149" t="s">
        <v>107</v>
      </c>
      <c r="L5" s="149" t="s">
        <v>108</v>
      </c>
      <c r="M5" s="37">
        <v>0</v>
      </c>
      <c r="N5" s="301"/>
    </row>
    <row r="6" spans="1:14">
      <c r="A6" s="20" t="s">
        <v>68</v>
      </c>
      <c r="B6" s="21" t="s">
        <v>109</v>
      </c>
      <c r="C6" s="22" t="s">
        <v>100</v>
      </c>
      <c r="D6" s="23" t="s">
        <v>94</v>
      </c>
      <c r="E6" s="24" t="s">
        <v>110</v>
      </c>
      <c r="F6" s="25"/>
      <c r="G6" s="25"/>
      <c r="H6" s="25"/>
      <c r="I6" s="24" t="s">
        <v>96</v>
      </c>
      <c r="J6" s="24" t="s">
        <v>102</v>
      </c>
      <c r="K6" s="24" t="s">
        <v>96</v>
      </c>
      <c r="L6" s="24" t="s">
        <v>102</v>
      </c>
      <c r="M6" s="27">
        <v>2</v>
      </c>
      <c r="N6" s="301"/>
    </row>
    <row r="7" spans="1:14">
      <c r="A7" s="20" t="s">
        <v>68</v>
      </c>
      <c r="B7" s="21" t="s">
        <v>111</v>
      </c>
      <c r="C7" s="22" t="s">
        <v>93</v>
      </c>
      <c r="D7" s="23" t="s">
        <v>94</v>
      </c>
      <c r="E7" s="24" t="s">
        <v>112</v>
      </c>
      <c r="F7" s="25"/>
      <c r="G7" s="24" t="s">
        <v>112</v>
      </c>
      <c r="H7" s="25"/>
      <c r="I7" s="24" t="s">
        <v>113</v>
      </c>
      <c r="J7" s="24" t="s">
        <v>114</v>
      </c>
      <c r="K7" s="24" t="s">
        <v>113</v>
      </c>
      <c r="L7" s="24" t="s">
        <v>114</v>
      </c>
      <c r="M7" s="27">
        <v>2</v>
      </c>
      <c r="N7" s="301"/>
    </row>
    <row r="8" spans="1:14">
      <c r="A8" s="20" t="s">
        <v>68</v>
      </c>
      <c r="B8" s="21" t="s">
        <v>111</v>
      </c>
      <c r="C8" s="22" t="s">
        <v>93</v>
      </c>
      <c r="D8" s="23" t="s">
        <v>94</v>
      </c>
      <c r="E8" s="24" t="s">
        <v>115</v>
      </c>
      <c r="F8" s="25"/>
      <c r="G8" s="24" t="s">
        <v>115</v>
      </c>
      <c r="H8" s="25"/>
      <c r="I8" s="24" t="s">
        <v>113</v>
      </c>
      <c r="J8" s="24" t="s">
        <v>114</v>
      </c>
      <c r="K8" s="24" t="s">
        <v>113</v>
      </c>
      <c r="L8" s="24" t="s">
        <v>114</v>
      </c>
      <c r="M8" s="27">
        <v>2</v>
      </c>
      <c r="N8" s="301"/>
    </row>
    <row r="9" spans="1:14">
      <c r="A9" s="20" t="s">
        <v>68</v>
      </c>
      <c r="B9" s="21" t="s">
        <v>111</v>
      </c>
      <c r="C9" s="22" t="s">
        <v>93</v>
      </c>
      <c r="D9" s="23" t="s">
        <v>94</v>
      </c>
      <c r="E9" s="24" t="s">
        <v>116</v>
      </c>
      <c r="F9" s="25"/>
      <c r="G9" s="24" t="s">
        <v>116</v>
      </c>
      <c r="H9" s="25"/>
      <c r="I9" s="24" t="s">
        <v>113</v>
      </c>
      <c r="J9" s="24" t="s">
        <v>114</v>
      </c>
      <c r="K9" s="24" t="s">
        <v>113</v>
      </c>
      <c r="L9" s="24" t="s">
        <v>114</v>
      </c>
      <c r="M9" s="27">
        <v>2</v>
      </c>
      <c r="N9" s="301"/>
    </row>
  </sheetData>
  <mergeCells count="1">
    <mergeCell ref="N2:N9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8"/>
  <sheetViews>
    <sheetView topLeftCell="A3" workbookViewId="0">
      <selection activeCell="A27" sqref="A27:A28"/>
    </sheetView>
  </sheetViews>
  <sheetFormatPr defaultRowHeight="14"/>
  <cols>
    <col min="3" max="3" width="23.453125" bestFit="1" customWidth="1"/>
  </cols>
  <sheetData>
    <row r="1" spans="1:14" ht="28">
      <c r="A1" s="28" t="s">
        <v>78</v>
      </c>
      <c r="B1" s="28" t="s">
        <v>79</v>
      </c>
      <c r="C1" s="28" t="s">
        <v>80</v>
      </c>
      <c r="D1" s="28" t="s">
        <v>81</v>
      </c>
      <c r="E1" s="29" t="s">
        <v>82</v>
      </c>
      <c r="F1" s="29" t="s">
        <v>83</v>
      </c>
      <c r="G1" s="29" t="s">
        <v>84</v>
      </c>
      <c r="H1" s="29" t="s">
        <v>85</v>
      </c>
      <c r="I1" s="29" t="s">
        <v>86</v>
      </c>
      <c r="J1" s="29" t="s">
        <v>87</v>
      </c>
      <c r="K1" s="29" t="s">
        <v>88</v>
      </c>
      <c r="L1" s="29" t="s">
        <v>89</v>
      </c>
      <c r="M1" s="36" t="s">
        <v>90</v>
      </c>
      <c r="N1" s="36" t="s">
        <v>91</v>
      </c>
    </row>
    <row r="2" spans="1:14">
      <c r="A2" s="30" t="s">
        <v>66</v>
      </c>
      <c r="B2" s="31" t="s">
        <v>92</v>
      </c>
      <c r="C2" s="32" t="s">
        <v>118</v>
      </c>
      <c r="D2" s="33" t="s">
        <v>119</v>
      </c>
      <c r="E2" s="34" t="s">
        <v>95</v>
      </c>
      <c r="F2" s="35"/>
      <c r="G2" s="34">
        <v>0.08</v>
      </c>
      <c r="H2" s="35"/>
      <c r="I2" s="34" t="s">
        <v>120</v>
      </c>
      <c r="J2" s="34" t="s">
        <v>121</v>
      </c>
      <c r="K2" s="34" t="s">
        <v>120</v>
      </c>
      <c r="L2" s="34" t="s">
        <v>121</v>
      </c>
      <c r="M2" s="37">
        <v>3</v>
      </c>
      <c r="N2" s="302" t="s">
        <v>122</v>
      </c>
    </row>
    <row r="3" spans="1:14">
      <c r="A3" s="30" t="s">
        <v>66</v>
      </c>
      <c r="B3" s="31" t="s">
        <v>99</v>
      </c>
      <c r="C3" s="32" t="s">
        <v>118</v>
      </c>
      <c r="D3" s="33" t="s">
        <v>119</v>
      </c>
      <c r="E3" s="34" t="s">
        <v>123</v>
      </c>
      <c r="F3" s="35"/>
      <c r="G3" s="34">
        <v>0.02</v>
      </c>
      <c r="H3" s="35"/>
      <c r="I3" s="34" t="s">
        <v>120</v>
      </c>
      <c r="J3" s="34" t="s">
        <v>121</v>
      </c>
      <c r="K3" s="34" t="s">
        <v>120</v>
      </c>
      <c r="L3" s="34" t="s">
        <v>121</v>
      </c>
      <c r="M3" s="37">
        <v>3</v>
      </c>
      <c r="N3" s="302"/>
    </row>
    <row r="4" spans="1:14">
      <c r="A4" s="30" t="s">
        <v>66</v>
      </c>
      <c r="B4" s="31" t="s">
        <v>103</v>
      </c>
      <c r="C4" s="32" t="s">
        <v>118</v>
      </c>
      <c r="D4" s="33" t="s">
        <v>119</v>
      </c>
      <c r="E4" s="34" t="s">
        <v>104</v>
      </c>
      <c r="F4" s="35"/>
      <c r="G4" s="34" t="s">
        <v>104</v>
      </c>
      <c r="H4" s="35"/>
      <c r="I4" s="34" t="s">
        <v>120</v>
      </c>
      <c r="J4" s="34" t="s">
        <v>121</v>
      </c>
      <c r="K4" s="34" t="s">
        <v>120</v>
      </c>
      <c r="L4" s="34" t="s">
        <v>121</v>
      </c>
      <c r="M4" s="37">
        <v>3</v>
      </c>
      <c r="N4" s="302"/>
    </row>
    <row r="5" spans="1:14">
      <c r="A5" s="30" t="s">
        <v>66</v>
      </c>
      <c r="B5" s="31" t="s">
        <v>105</v>
      </c>
      <c r="C5" s="32" t="s">
        <v>118</v>
      </c>
      <c r="D5" s="33" t="s">
        <v>119</v>
      </c>
      <c r="E5" s="34" t="s">
        <v>124</v>
      </c>
      <c r="F5" s="35"/>
      <c r="G5" s="35"/>
      <c r="H5" s="35"/>
      <c r="I5" s="34" t="s">
        <v>120</v>
      </c>
      <c r="J5" s="34" t="s">
        <v>121</v>
      </c>
      <c r="K5" s="34" t="s">
        <v>120</v>
      </c>
      <c r="L5" s="34" t="s">
        <v>121</v>
      </c>
      <c r="M5" s="37">
        <v>3</v>
      </c>
      <c r="N5" s="302"/>
    </row>
    <row r="6" spans="1:14">
      <c r="A6" s="30" t="s">
        <v>66</v>
      </c>
      <c r="B6" s="31" t="s">
        <v>125</v>
      </c>
      <c r="C6" s="32" t="s">
        <v>118</v>
      </c>
      <c r="D6" s="33" t="s">
        <v>119</v>
      </c>
      <c r="E6" s="34"/>
      <c r="F6" s="35" t="s">
        <v>126</v>
      </c>
      <c r="G6" s="35"/>
      <c r="H6" s="35"/>
      <c r="I6" s="34"/>
      <c r="J6" s="34"/>
      <c r="K6" s="34"/>
      <c r="L6" s="34"/>
      <c r="M6" s="37">
        <v>3</v>
      </c>
      <c r="N6" s="302"/>
    </row>
    <row r="7" spans="1:14">
      <c r="A7" s="30" t="s">
        <v>66</v>
      </c>
      <c r="B7" s="31" t="s">
        <v>111</v>
      </c>
      <c r="C7" s="32" t="s">
        <v>118</v>
      </c>
      <c r="D7" s="33" t="s">
        <v>119</v>
      </c>
      <c r="E7" s="34" t="s">
        <v>112</v>
      </c>
      <c r="F7" s="35"/>
      <c r="G7" s="34" t="s">
        <v>112</v>
      </c>
      <c r="H7" s="35"/>
      <c r="I7" s="34" t="s">
        <v>127</v>
      </c>
      <c r="J7" s="34" t="s">
        <v>128</v>
      </c>
      <c r="K7" s="34" t="s">
        <v>127</v>
      </c>
      <c r="L7" s="34" t="s">
        <v>128</v>
      </c>
      <c r="M7" s="37">
        <v>3</v>
      </c>
      <c r="N7" s="302"/>
    </row>
    <row r="8" spans="1:14">
      <c r="A8" s="30" t="s">
        <v>66</v>
      </c>
      <c r="B8" s="31" t="s">
        <v>111</v>
      </c>
      <c r="C8" s="32" t="s">
        <v>118</v>
      </c>
      <c r="D8" s="33" t="s">
        <v>119</v>
      </c>
      <c r="E8" s="34" t="s">
        <v>116</v>
      </c>
      <c r="F8" s="35"/>
      <c r="G8" s="34" t="s">
        <v>116</v>
      </c>
      <c r="H8" s="35"/>
      <c r="I8" s="34" t="s">
        <v>127</v>
      </c>
      <c r="J8" s="34" t="s">
        <v>128</v>
      </c>
      <c r="K8" s="34" t="s">
        <v>127</v>
      </c>
      <c r="L8" s="34" t="s">
        <v>128</v>
      </c>
      <c r="M8" s="37">
        <v>3</v>
      </c>
      <c r="N8" s="302"/>
    </row>
  </sheetData>
  <mergeCells count="1">
    <mergeCell ref="N2:N8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50"/>
  <sheetViews>
    <sheetView workbookViewId="0">
      <selection activeCell="N56" sqref="N56"/>
    </sheetView>
  </sheetViews>
  <sheetFormatPr defaultRowHeight="14"/>
  <cols>
    <col min="3" max="3" width="11" bestFit="1" customWidth="1"/>
    <col min="4" max="4" width="20.453125" bestFit="1" customWidth="1"/>
    <col min="5" max="5" width="13" bestFit="1" customWidth="1"/>
    <col min="7" max="7" width="13" bestFit="1" customWidth="1"/>
    <col min="8" max="8" width="10.453125" bestFit="1" customWidth="1"/>
  </cols>
  <sheetData>
    <row r="1" spans="1:40">
      <c r="A1" s="78" t="s">
        <v>154</v>
      </c>
      <c r="B1" s="78" t="s">
        <v>0</v>
      </c>
      <c r="C1" s="78" t="s">
        <v>155</v>
      </c>
      <c r="D1" s="79" t="s">
        <v>156</v>
      </c>
      <c r="E1" s="80" t="s">
        <v>157</v>
      </c>
      <c r="F1" s="80" t="s">
        <v>158</v>
      </c>
      <c r="G1" s="80" t="s">
        <v>159</v>
      </c>
      <c r="H1" s="77" t="s">
        <v>160</v>
      </c>
      <c r="I1" s="77" t="s">
        <v>161</v>
      </c>
      <c r="J1" s="77" t="s">
        <v>162</v>
      </c>
      <c r="K1" s="77" t="s">
        <v>163</v>
      </c>
      <c r="L1" s="77" t="s">
        <v>164</v>
      </c>
      <c r="M1" s="77" t="s">
        <v>165</v>
      </c>
      <c r="N1" s="77" t="s">
        <v>166</v>
      </c>
      <c r="O1" s="77" t="s">
        <v>167</v>
      </c>
      <c r="P1" s="77" t="s">
        <v>168</v>
      </c>
      <c r="Q1" s="77" t="s">
        <v>169</v>
      </c>
      <c r="R1" s="77" t="s">
        <v>170</v>
      </c>
      <c r="S1" s="77" t="s">
        <v>16</v>
      </c>
      <c r="T1" s="77" t="s">
        <v>171</v>
      </c>
      <c r="U1" s="77" t="s">
        <v>17</v>
      </c>
      <c r="V1" s="77" t="s">
        <v>18</v>
      </c>
      <c r="W1" s="77" t="s">
        <v>149</v>
      </c>
      <c r="X1" s="77" t="s">
        <v>150</v>
      </c>
      <c r="Y1" s="77" t="s">
        <v>151</v>
      </c>
      <c r="Z1" s="77" t="s">
        <v>152</v>
      </c>
      <c r="AA1" s="77" t="s">
        <v>153</v>
      </c>
      <c r="AB1" s="77"/>
      <c r="AC1" s="77" t="s">
        <v>21</v>
      </c>
      <c r="AD1" s="77" t="s">
        <v>172</v>
      </c>
      <c r="AE1" s="77" t="s">
        <v>173</v>
      </c>
      <c r="AF1" s="81" t="s">
        <v>174</v>
      </c>
      <c r="AG1" s="77" t="s">
        <v>175</v>
      </c>
      <c r="AH1" s="77" t="s">
        <v>176</v>
      </c>
      <c r="AI1" s="77" t="s">
        <v>177</v>
      </c>
      <c r="AJ1" s="77" t="s">
        <v>178</v>
      </c>
      <c r="AK1" s="77" t="s">
        <v>179</v>
      </c>
      <c r="AL1" s="77" t="s">
        <v>180</v>
      </c>
      <c r="AM1" s="78" t="s">
        <v>181</v>
      </c>
      <c r="AN1" s="82"/>
    </row>
    <row r="2" spans="1:40">
      <c r="A2" s="83" t="s">
        <v>182</v>
      </c>
      <c r="B2" s="83" t="s">
        <v>35</v>
      </c>
      <c r="C2" s="83" t="s">
        <v>183</v>
      </c>
      <c r="D2" s="83" t="s">
        <v>36</v>
      </c>
      <c r="E2" s="83" t="s">
        <v>363</v>
      </c>
      <c r="F2" s="83" t="s">
        <v>364</v>
      </c>
      <c r="G2" s="84" t="s">
        <v>184</v>
      </c>
      <c r="H2" s="76">
        <v>11217</v>
      </c>
      <c r="I2" s="76">
        <v>0</v>
      </c>
      <c r="J2" s="76">
        <v>0</v>
      </c>
      <c r="K2" s="76">
        <v>428.8</v>
      </c>
      <c r="L2" s="76">
        <v>110.2</v>
      </c>
      <c r="M2" s="76">
        <v>26.8</v>
      </c>
      <c r="N2" s="76">
        <v>316</v>
      </c>
      <c r="O2" s="76">
        <v>0</v>
      </c>
      <c r="P2" s="76">
        <v>0</v>
      </c>
      <c r="Q2" s="76">
        <v>0</v>
      </c>
      <c r="R2" s="76">
        <v>0</v>
      </c>
      <c r="S2" s="76">
        <v>22434</v>
      </c>
      <c r="T2" s="76">
        <v>0</v>
      </c>
      <c r="U2" s="76">
        <v>10000</v>
      </c>
      <c r="V2" s="76">
        <v>1763.6</v>
      </c>
      <c r="W2" s="76">
        <v>0</v>
      </c>
      <c r="X2" s="76">
        <v>0</v>
      </c>
      <c r="Y2" s="76">
        <v>0</v>
      </c>
      <c r="Z2" s="76">
        <v>0</v>
      </c>
      <c r="AA2" s="76">
        <v>0</v>
      </c>
      <c r="AB2" s="76">
        <v>0</v>
      </c>
      <c r="AC2" s="76">
        <v>0</v>
      </c>
      <c r="AD2" s="76">
        <v>0</v>
      </c>
      <c r="AE2" s="76">
        <v>10670.4</v>
      </c>
      <c r="AF2" s="85">
        <v>0.03</v>
      </c>
      <c r="AG2" s="76">
        <v>0</v>
      </c>
      <c r="AH2" s="76">
        <v>320.11</v>
      </c>
      <c r="AI2" s="76">
        <v>0</v>
      </c>
      <c r="AJ2" s="76">
        <v>320.11</v>
      </c>
      <c r="AK2" s="76">
        <v>160.06</v>
      </c>
      <c r="AL2" s="76">
        <v>160.05000000000001</v>
      </c>
      <c r="AM2" s="83" t="s">
        <v>182</v>
      </c>
      <c r="AN2" s="82"/>
    </row>
    <row r="3" spans="1:40">
      <c r="A3" s="83" t="s">
        <v>182</v>
      </c>
      <c r="B3" s="83" t="s">
        <v>46</v>
      </c>
      <c r="C3" s="83" t="s">
        <v>183</v>
      </c>
      <c r="D3" s="83" t="s">
        <v>47</v>
      </c>
      <c r="E3" s="83" t="s">
        <v>363</v>
      </c>
      <c r="F3" s="83" t="s">
        <v>364</v>
      </c>
      <c r="G3" s="84" t="s">
        <v>184</v>
      </c>
      <c r="H3" s="76">
        <v>15600</v>
      </c>
      <c r="I3" s="76">
        <v>0</v>
      </c>
      <c r="J3" s="76">
        <v>0</v>
      </c>
      <c r="K3" s="76">
        <v>274.39999999999998</v>
      </c>
      <c r="L3" s="76">
        <v>68.599999999999994</v>
      </c>
      <c r="M3" s="76">
        <v>17.149999999999999</v>
      </c>
      <c r="N3" s="76">
        <v>82</v>
      </c>
      <c r="O3" s="76">
        <v>0</v>
      </c>
      <c r="P3" s="76">
        <v>0</v>
      </c>
      <c r="Q3" s="76">
        <v>0</v>
      </c>
      <c r="R3" s="76">
        <v>0</v>
      </c>
      <c r="S3" s="76">
        <v>28600</v>
      </c>
      <c r="T3" s="76">
        <v>0</v>
      </c>
      <c r="U3" s="76">
        <v>10000</v>
      </c>
      <c r="V3" s="76">
        <v>885.3</v>
      </c>
      <c r="W3" s="76">
        <v>0</v>
      </c>
      <c r="X3" s="76">
        <v>0</v>
      </c>
      <c r="Y3" s="76">
        <v>0</v>
      </c>
      <c r="Z3" s="76">
        <v>0</v>
      </c>
      <c r="AA3" s="76">
        <v>0</v>
      </c>
      <c r="AB3" s="76">
        <v>0</v>
      </c>
      <c r="AC3" s="76">
        <v>0</v>
      </c>
      <c r="AD3" s="76">
        <v>0</v>
      </c>
      <c r="AE3" s="76">
        <v>17714.7</v>
      </c>
      <c r="AF3" s="85">
        <v>0.03</v>
      </c>
      <c r="AG3" s="76">
        <v>0</v>
      </c>
      <c r="AH3" s="76">
        <v>531.44000000000005</v>
      </c>
      <c r="AI3" s="76">
        <v>0</v>
      </c>
      <c r="AJ3" s="76">
        <v>531.44000000000005</v>
      </c>
      <c r="AK3" s="76">
        <v>226.71</v>
      </c>
      <c r="AL3" s="76">
        <v>304.73</v>
      </c>
      <c r="AM3" s="83" t="s">
        <v>182</v>
      </c>
      <c r="AN3" s="82"/>
    </row>
    <row r="4" spans="1:40">
      <c r="A4" s="83" t="s">
        <v>182</v>
      </c>
      <c r="B4" s="83" t="s">
        <v>60</v>
      </c>
      <c r="C4" s="83" t="s">
        <v>183</v>
      </c>
      <c r="D4" s="83" t="s">
        <v>61</v>
      </c>
      <c r="E4" s="83" t="s">
        <v>363</v>
      </c>
      <c r="F4" s="83" t="s">
        <v>364</v>
      </c>
      <c r="G4" s="84" t="s">
        <v>184</v>
      </c>
      <c r="H4" s="76">
        <v>23508.05</v>
      </c>
      <c r="I4" s="76">
        <v>0</v>
      </c>
      <c r="J4" s="76">
        <v>0</v>
      </c>
      <c r="K4" s="76">
        <v>274.39999999999998</v>
      </c>
      <c r="L4" s="76">
        <v>68.599999999999994</v>
      </c>
      <c r="M4" s="76">
        <v>17.149999999999999</v>
      </c>
      <c r="N4" s="76">
        <v>82</v>
      </c>
      <c r="O4" s="76">
        <v>0</v>
      </c>
      <c r="P4" s="76">
        <v>0</v>
      </c>
      <c r="Q4" s="76">
        <v>0</v>
      </c>
      <c r="R4" s="76">
        <v>0</v>
      </c>
      <c r="S4" s="76">
        <v>40508.050000000003</v>
      </c>
      <c r="T4" s="76">
        <v>0</v>
      </c>
      <c r="U4" s="76">
        <v>10000</v>
      </c>
      <c r="V4" s="76">
        <v>885.3</v>
      </c>
      <c r="W4" s="76">
        <v>0</v>
      </c>
      <c r="X4" s="76">
        <v>0</v>
      </c>
      <c r="Y4" s="76">
        <v>0</v>
      </c>
      <c r="Z4" s="76">
        <v>0</v>
      </c>
      <c r="AA4" s="76">
        <v>0</v>
      </c>
      <c r="AB4" s="76">
        <v>0</v>
      </c>
      <c r="AC4" s="76">
        <v>0</v>
      </c>
      <c r="AD4" s="76">
        <v>0</v>
      </c>
      <c r="AE4" s="76">
        <v>29622.75</v>
      </c>
      <c r="AF4" s="85">
        <v>0.03</v>
      </c>
      <c r="AG4" s="76">
        <v>0</v>
      </c>
      <c r="AH4" s="76">
        <v>888.68</v>
      </c>
      <c r="AI4" s="76">
        <v>0</v>
      </c>
      <c r="AJ4" s="76">
        <v>888.68</v>
      </c>
      <c r="AK4" s="76">
        <v>346.71</v>
      </c>
      <c r="AL4" s="76">
        <v>541.97</v>
      </c>
      <c r="AM4" s="83" t="s">
        <v>182</v>
      </c>
      <c r="AN4" s="82"/>
    </row>
    <row r="5" spans="1:40">
      <c r="A5" s="83" t="s">
        <v>182</v>
      </c>
      <c r="B5" s="83" t="s">
        <v>207</v>
      </c>
      <c r="C5" s="83" t="s">
        <v>183</v>
      </c>
      <c r="D5" s="83" t="s">
        <v>208</v>
      </c>
      <c r="E5" s="83" t="s">
        <v>363</v>
      </c>
      <c r="F5" s="83" t="s">
        <v>364</v>
      </c>
      <c r="G5" s="84" t="s">
        <v>184</v>
      </c>
      <c r="H5" s="76">
        <v>14300</v>
      </c>
      <c r="I5" s="76">
        <v>0</v>
      </c>
      <c r="J5" s="76">
        <v>0</v>
      </c>
      <c r="K5" s="76">
        <v>428.8</v>
      </c>
      <c r="L5" s="76">
        <v>110.2</v>
      </c>
      <c r="M5" s="76">
        <v>26.8</v>
      </c>
      <c r="N5" s="76">
        <v>960</v>
      </c>
      <c r="O5" s="76">
        <v>0</v>
      </c>
      <c r="P5" s="76">
        <v>0</v>
      </c>
      <c r="Q5" s="76">
        <v>0</v>
      </c>
      <c r="R5" s="76">
        <v>0</v>
      </c>
      <c r="S5" s="76">
        <v>14300</v>
      </c>
      <c r="T5" s="76">
        <v>0</v>
      </c>
      <c r="U5" s="76">
        <v>5000</v>
      </c>
      <c r="V5" s="76">
        <v>1525.8</v>
      </c>
      <c r="W5" s="76">
        <v>0</v>
      </c>
      <c r="X5" s="76">
        <v>0</v>
      </c>
      <c r="Y5" s="76">
        <v>0</v>
      </c>
      <c r="Z5" s="76">
        <v>0</v>
      </c>
      <c r="AA5" s="76">
        <v>0</v>
      </c>
      <c r="AB5" s="76">
        <v>0</v>
      </c>
      <c r="AC5" s="76">
        <v>0</v>
      </c>
      <c r="AD5" s="76">
        <v>0</v>
      </c>
      <c r="AE5" s="76">
        <v>7774.2</v>
      </c>
      <c r="AF5" s="85">
        <v>0.03</v>
      </c>
      <c r="AG5" s="76">
        <v>0</v>
      </c>
      <c r="AH5" s="76">
        <v>233.23</v>
      </c>
      <c r="AI5" s="76">
        <v>0</v>
      </c>
      <c r="AJ5" s="76">
        <v>233.23</v>
      </c>
      <c r="AK5" s="76">
        <v>0</v>
      </c>
      <c r="AL5" s="76">
        <v>233.23</v>
      </c>
      <c r="AM5" s="83" t="s">
        <v>182</v>
      </c>
      <c r="AN5" s="82"/>
    </row>
    <row r="6" spans="1:40">
      <c r="A6" s="83" t="s">
        <v>182</v>
      </c>
      <c r="B6" s="83" t="s">
        <v>54</v>
      </c>
      <c r="C6" s="83" t="s">
        <v>183</v>
      </c>
      <c r="D6" s="83" t="s">
        <v>55</v>
      </c>
      <c r="E6" s="83" t="s">
        <v>363</v>
      </c>
      <c r="F6" s="83" t="s">
        <v>364</v>
      </c>
      <c r="G6" s="84" t="s">
        <v>184</v>
      </c>
      <c r="H6" s="76">
        <v>20358.62</v>
      </c>
      <c r="I6" s="76">
        <v>0</v>
      </c>
      <c r="J6" s="76">
        <v>0</v>
      </c>
      <c r="K6" s="76">
        <v>274.39999999999998</v>
      </c>
      <c r="L6" s="76">
        <v>68.599999999999994</v>
      </c>
      <c r="M6" s="76">
        <v>17.149999999999999</v>
      </c>
      <c r="N6" s="76">
        <v>82</v>
      </c>
      <c r="O6" s="76">
        <v>0</v>
      </c>
      <c r="P6" s="76">
        <v>0</v>
      </c>
      <c r="Q6" s="76">
        <v>0</v>
      </c>
      <c r="R6" s="76">
        <v>0</v>
      </c>
      <c r="S6" s="76">
        <v>36737.93</v>
      </c>
      <c r="T6" s="76">
        <v>0</v>
      </c>
      <c r="U6" s="76">
        <v>10000</v>
      </c>
      <c r="V6" s="76">
        <v>885.3</v>
      </c>
      <c r="W6" s="76">
        <v>0</v>
      </c>
      <c r="X6" s="76">
        <v>0</v>
      </c>
      <c r="Y6" s="76">
        <v>2000</v>
      </c>
      <c r="Z6" s="76">
        <v>0</v>
      </c>
      <c r="AA6" s="76">
        <v>0</v>
      </c>
      <c r="AB6" s="76">
        <v>0</v>
      </c>
      <c r="AC6" s="76">
        <v>0</v>
      </c>
      <c r="AD6" s="76">
        <v>0</v>
      </c>
      <c r="AE6" s="76">
        <v>23852.63</v>
      </c>
      <c r="AF6" s="85">
        <v>0.03</v>
      </c>
      <c r="AG6" s="76">
        <v>0</v>
      </c>
      <c r="AH6" s="76">
        <v>715.58</v>
      </c>
      <c r="AI6" s="76">
        <v>0</v>
      </c>
      <c r="AJ6" s="76">
        <v>715.58</v>
      </c>
      <c r="AK6" s="76">
        <v>328.08</v>
      </c>
      <c r="AL6" s="76">
        <v>387.5</v>
      </c>
      <c r="AM6" s="83" t="s">
        <v>182</v>
      </c>
      <c r="AN6" s="82"/>
    </row>
    <row r="7" spans="1:40">
      <c r="A7" s="83" t="s">
        <v>182</v>
      </c>
      <c r="B7" s="83" t="s">
        <v>209</v>
      </c>
      <c r="C7" s="83" t="s">
        <v>183</v>
      </c>
      <c r="D7" s="83" t="s">
        <v>210</v>
      </c>
      <c r="E7" s="83" t="s">
        <v>363</v>
      </c>
      <c r="F7" s="83" t="s">
        <v>364</v>
      </c>
      <c r="G7" s="84" t="s">
        <v>184</v>
      </c>
      <c r="H7" s="76">
        <v>14033.33</v>
      </c>
      <c r="I7" s="76">
        <v>0</v>
      </c>
      <c r="J7" s="76">
        <v>0</v>
      </c>
      <c r="K7" s="76">
        <v>1256</v>
      </c>
      <c r="L7" s="76">
        <v>317</v>
      </c>
      <c r="M7" s="76">
        <v>78.5</v>
      </c>
      <c r="N7" s="76">
        <v>1884</v>
      </c>
      <c r="O7" s="76">
        <v>0</v>
      </c>
      <c r="P7" s="76">
        <v>0</v>
      </c>
      <c r="Q7" s="76">
        <v>0</v>
      </c>
      <c r="R7" s="76">
        <v>0</v>
      </c>
      <c r="S7" s="76">
        <v>14033.33</v>
      </c>
      <c r="T7" s="76">
        <v>0</v>
      </c>
      <c r="U7" s="76">
        <v>5000</v>
      </c>
      <c r="V7" s="76">
        <v>3535.5</v>
      </c>
      <c r="W7" s="76">
        <v>0</v>
      </c>
      <c r="X7" s="76">
        <v>0</v>
      </c>
      <c r="Y7" s="76">
        <v>0</v>
      </c>
      <c r="Z7" s="76">
        <v>0</v>
      </c>
      <c r="AA7" s="76">
        <v>0</v>
      </c>
      <c r="AB7" s="76">
        <v>0</v>
      </c>
      <c r="AC7" s="76">
        <v>0</v>
      </c>
      <c r="AD7" s="76">
        <v>0</v>
      </c>
      <c r="AE7" s="76">
        <v>5497.83</v>
      </c>
      <c r="AF7" s="85">
        <v>0.03</v>
      </c>
      <c r="AG7" s="76">
        <v>0</v>
      </c>
      <c r="AH7" s="76">
        <v>164.93</v>
      </c>
      <c r="AI7" s="76">
        <v>0</v>
      </c>
      <c r="AJ7" s="76">
        <v>164.93</v>
      </c>
      <c r="AK7" s="76">
        <v>0</v>
      </c>
      <c r="AL7" s="76">
        <v>164.93</v>
      </c>
      <c r="AM7" s="83" t="s">
        <v>182</v>
      </c>
      <c r="AN7" s="82"/>
    </row>
    <row r="8" spans="1:40">
      <c r="A8" s="83" t="s">
        <v>182</v>
      </c>
      <c r="B8" s="83" t="s">
        <v>189</v>
      </c>
      <c r="C8" s="83" t="s">
        <v>183</v>
      </c>
      <c r="D8" s="83" t="s">
        <v>190</v>
      </c>
      <c r="E8" s="83" t="s">
        <v>363</v>
      </c>
      <c r="F8" s="83" t="s">
        <v>364</v>
      </c>
      <c r="G8" s="84" t="s">
        <v>184</v>
      </c>
      <c r="H8" s="76">
        <v>14500</v>
      </c>
      <c r="I8" s="76">
        <v>0</v>
      </c>
      <c r="J8" s="76">
        <v>0</v>
      </c>
      <c r="K8" s="76">
        <v>800</v>
      </c>
      <c r="L8" s="76">
        <v>203</v>
      </c>
      <c r="M8" s="76">
        <v>50</v>
      </c>
      <c r="N8" s="76">
        <v>1200</v>
      </c>
      <c r="O8" s="76">
        <v>0</v>
      </c>
      <c r="P8" s="76">
        <v>0</v>
      </c>
      <c r="Q8" s="76">
        <v>0</v>
      </c>
      <c r="R8" s="76">
        <v>0</v>
      </c>
      <c r="S8" s="76">
        <v>14500</v>
      </c>
      <c r="T8" s="76">
        <v>0</v>
      </c>
      <c r="U8" s="76">
        <v>5000</v>
      </c>
      <c r="V8" s="76">
        <v>2253</v>
      </c>
      <c r="W8" s="76">
        <v>0</v>
      </c>
      <c r="X8" s="76">
        <v>0</v>
      </c>
      <c r="Y8" s="76">
        <v>0</v>
      </c>
      <c r="Z8" s="76">
        <v>0</v>
      </c>
      <c r="AA8" s="76">
        <v>0</v>
      </c>
      <c r="AB8" s="76">
        <v>0</v>
      </c>
      <c r="AC8" s="76">
        <v>0</v>
      </c>
      <c r="AD8" s="76">
        <v>0</v>
      </c>
      <c r="AE8" s="76">
        <v>7247</v>
      </c>
      <c r="AF8" s="85">
        <v>0.03</v>
      </c>
      <c r="AG8" s="76">
        <v>0</v>
      </c>
      <c r="AH8" s="76">
        <v>217.41</v>
      </c>
      <c r="AI8" s="76">
        <v>0</v>
      </c>
      <c r="AJ8" s="76">
        <v>217.41</v>
      </c>
      <c r="AK8" s="76">
        <v>0</v>
      </c>
      <c r="AL8" s="76">
        <v>217.41</v>
      </c>
      <c r="AM8" s="83" t="s">
        <v>182</v>
      </c>
      <c r="AN8" s="82"/>
    </row>
    <row r="9" spans="1:40">
      <c r="A9" s="83" t="s">
        <v>182</v>
      </c>
      <c r="B9" s="83" t="s">
        <v>62</v>
      </c>
      <c r="C9" s="83" t="s">
        <v>183</v>
      </c>
      <c r="D9" s="83" t="s">
        <v>63</v>
      </c>
      <c r="E9" s="83" t="s">
        <v>363</v>
      </c>
      <c r="F9" s="83" t="s">
        <v>364</v>
      </c>
      <c r="G9" s="84" t="s">
        <v>184</v>
      </c>
      <c r="H9" s="76">
        <v>15600</v>
      </c>
      <c r="I9" s="76">
        <v>0</v>
      </c>
      <c r="J9" s="76">
        <v>0</v>
      </c>
      <c r="K9" s="76">
        <v>274.39999999999998</v>
      </c>
      <c r="L9" s="76">
        <v>68.599999999999994</v>
      </c>
      <c r="M9" s="76">
        <v>17.149999999999999</v>
      </c>
      <c r="N9" s="76">
        <v>82</v>
      </c>
      <c r="O9" s="76">
        <v>0</v>
      </c>
      <c r="P9" s="76">
        <v>0</v>
      </c>
      <c r="Q9" s="76">
        <v>0</v>
      </c>
      <c r="R9" s="76">
        <v>0</v>
      </c>
      <c r="S9" s="76">
        <v>30393.1</v>
      </c>
      <c r="T9" s="76">
        <v>0</v>
      </c>
      <c r="U9" s="76">
        <v>10000</v>
      </c>
      <c r="V9" s="76">
        <v>885.3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19507.8</v>
      </c>
      <c r="AF9" s="85">
        <v>0.03</v>
      </c>
      <c r="AG9" s="76">
        <v>0</v>
      </c>
      <c r="AH9" s="76">
        <v>585.23</v>
      </c>
      <c r="AI9" s="76">
        <v>0</v>
      </c>
      <c r="AJ9" s="76">
        <v>585.23</v>
      </c>
      <c r="AK9" s="76">
        <v>280.5</v>
      </c>
      <c r="AL9" s="76">
        <v>304.73</v>
      </c>
      <c r="AM9" s="83" t="s">
        <v>182</v>
      </c>
      <c r="AN9" s="82"/>
    </row>
    <row r="10" spans="1:40">
      <c r="A10" s="83" t="s">
        <v>182</v>
      </c>
      <c r="B10" s="83" t="s">
        <v>310</v>
      </c>
      <c r="C10" s="83" t="s">
        <v>183</v>
      </c>
      <c r="D10" s="83" t="s">
        <v>311</v>
      </c>
      <c r="E10" s="83" t="s">
        <v>363</v>
      </c>
      <c r="F10" s="83" t="s">
        <v>364</v>
      </c>
      <c r="G10" s="84" t="s">
        <v>184</v>
      </c>
      <c r="H10" s="76">
        <v>20000</v>
      </c>
      <c r="I10" s="76">
        <v>0</v>
      </c>
      <c r="J10" s="76">
        <v>0</v>
      </c>
      <c r="K10" s="76">
        <v>1283.5999999999999</v>
      </c>
      <c r="L10" s="76">
        <v>323.89999999999998</v>
      </c>
      <c r="M10" s="76">
        <v>80.23</v>
      </c>
      <c r="N10" s="76">
        <v>1925</v>
      </c>
      <c r="O10" s="76">
        <v>0</v>
      </c>
      <c r="P10" s="76">
        <v>0</v>
      </c>
      <c r="Q10" s="76">
        <v>0</v>
      </c>
      <c r="R10" s="76">
        <v>0</v>
      </c>
      <c r="S10" s="76">
        <v>20000</v>
      </c>
      <c r="T10" s="76">
        <v>0</v>
      </c>
      <c r="U10" s="76">
        <v>5000</v>
      </c>
      <c r="V10" s="76">
        <v>3612.73</v>
      </c>
      <c r="W10" s="76">
        <v>0</v>
      </c>
      <c r="X10" s="76">
        <v>0</v>
      </c>
      <c r="Y10" s="76">
        <v>0</v>
      </c>
      <c r="Z10" s="76">
        <v>0</v>
      </c>
      <c r="AA10" s="76">
        <v>0</v>
      </c>
      <c r="AB10" s="76">
        <v>0</v>
      </c>
      <c r="AC10" s="76">
        <v>0</v>
      </c>
      <c r="AD10" s="76">
        <v>0</v>
      </c>
      <c r="AE10" s="76">
        <v>11387.27</v>
      </c>
      <c r="AF10" s="85">
        <v>0.03</v>
      </c>
      <c r="AG10" s="76">
        <v>0</v>
      </c>
      <c r="AH10" s="76">
        <v>341.62</v>
      </c>
      <c r="AI10" s="76">
        <v>0</v>
      </c>
      <c r="AJ10" s="76">
        <v>341.62</v>
      </c>
      <c r="AK10" s="76">
        <v>0</v>
      </c>
      <c r="AL10" s="76">
        <v>341.62</v>
      </c>
      <c r="AM10" s="83" t="s">
        <v>182</v>
      </c>
      <c r="AN10" s="82"/>
    </row>
    <row r="11" spans="1:40">
      <c r="A11" s="83" t="s">
        <v>182</v>
      </c>
      <c r="B11" s="83" t="s">
        <v>324</v>
      </c>
      <c r="C11" s="83" t="s">
        <v>183</v>
      </c>
      <c r="D11" s="83" t="s">
        <v>325</v>
      </c>
      <c r="E11" s="83" t="s">
        <v>363</v>
      </c>
      <c r="F11" s="83" t="s">
        <v>364</v>
      </c>
      <c r="G11" s="84" t="s">
        <v>184</v>
      </c>
      <c r="H11" s="76">
        <v>21666.67</v>
      </c>
      <c r="I11" s="76">
        <v>0</v>
      </c>
      <c r="J11" s="76">
        <v>0</v>
      </c>
      <c r="K11" s="76">
        <v>1560</v>
      </c>
      <c r="L11" s="76">
        <v>393</v>
      </c>
      <c r="M11" s="76">
        <v>97.5</v>
      </c>
      <c r="N11" s="76">
        <v>2340</v>
      </c>
      <c r="O11" s="76">
        <v>0</v>
      </c>
      <c r="P11" s="76">
        <v>0</v>
      </c>
      <c r="Q11" s="76">
        <v>0</v>
      </c>
      <c r="R11" s="76">
        <v>0</v>
      </c>
      <c r="S11" s="76">
        <v>21666.67</v>
      </c>
      <c r="T11" s="76">
        <v>0</v>
      </c>
      <c r="U11" s="76">
        <v>5000</v>
      </c>
      <c r="V11" s="76">
        <v>4390.5</v>
      </c>
      <c r="W11" s="76">
        <v>0</v>
      </c>
      <c r="X11" s="76">
        <v>0</v>
      </c>
      <c r="Y11" s="76">
        <v>0</v>
      </c>
      <c r="Z11" s="76">
        <v>0</v>
      </c>
      <c r="AA11" s="76">
        <v>0</v>
      </c>
      <c r="AB11" s="76">
        <v>0</v>
      </c>
      <c r="AC11" s="76">
        <v>0</v>
      </c>
      <c r="AD11" s="76">
        <v>0</v>
      </c>
      <c r="AE11" s="76">
        <v>12276.17</v>
      </c>
      <c r="AF11" s="85">
        <v>0.03</v>
      </c>
      <c r="AG11" s="76">
        <v>0</v>
      </c>
      <c r="AH11" s="76">
        <v>368.29</v>
      </c>
      <c r="AI11" s="76">
        <v>0</v>
      </c>
      <c r="AJ11" s="76">
        <v>368.29</v>
      </c>
      <c r="AK11" s="76">
        <v>0</v>
      </c>
      <c r="AL11" s="76">
        <v>368.29</v>
      </c>
      <c r="AM11" s="83" t="s">
        <v>182</v>
      </c>
      <c r="AN11" s="82"/>
    </row>
    <row r="12" spans="1:40">
      <c r="A12" s="83" t="s">
        <v>182</v>
      </c>
      <c r="B12" s="83" t="s">
        <v>193</v>
      </c>
      <c r="C12" s="83" t="s">
        <v>183</v>
      </c>
      <c r="D12" s="83" t="s">
        <v>194</v>
      </c>
      <c r="E12" s="83" t="s">
        <v>363</v>
      </c>
      <c r="F12" s="83" t="s">
        <v>364</v>
      </c>
      <c r="G12" s="84" t="s">
        <v>184</v>
      </c>
      <c r="H12" s="76">
        <v>15400.01</v>
      </c>
      <c r="I12" s="76">
        <v>0</v>
      </c>
      <c r="J12" s="76">
        <v>0</v>
      </c>
      <c r="K12" s="76">
        <v>1832</v>
      </c>
      <c r="L12" s="76">
        <v>461</v>
      </c>
      <c r="M12" s="76">
        <v>114.5</v>
      </c>
      <c r="N12" s="76">
        <v>2748</v>
      </c>
      <c r="O12" s="76">
        <v>0</v>
      </c>
      <c r="P12" s="76">
        <v>0</v>
      </c>
      <c r="Q12" s="76">
        <v>0</v>
      </c>
      <c r="R12" s="76">
        <v>0</v>
      </c>
      <c r="S12" s="76">
        <v>15400.01</v>
      </c>
      <c r="T12" s="76">
        <v>0</v>
      </c>
      <c r="U12" s="76">
        <v>5000</v>
      </c>
      <c r="V12" s="76">
        <v>5155.5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76">
        <v>0</v>
      </c>
      <c r="AC12" s="76">
        <v>0</v>
      </c>
      <c r="AD12" s="76">
        <v>0</v>
      </c>
      <c r="AE12" s="76">
        <v>5244.51</v>
      </c>
      <c r="AF12" s="85">
        <v>0.03</v>
      </c>
      <c r="AG12" s="76">
        <v>0</v>
      </c>
      <c r="AH12" s="76">
        <v>157.34</v>
      </c>
      <c r="AI12" s="76">
        <v>0</v>
      </c>
      <c r="AJ12" s="76">
        <v>157.34</v>
      </c>
      <c r="AK12" s="76">
        <v>0</v>
      </c>
      <c r="AL12" s="76">
        <v>157.34</v>
      </c>
      <c r="AM12" s="83" t="s">
        <v>182</v>
      </c>
      <c r="AN12" s="82"/>
    </row>
    <row r="13" spans="1:40">
      <c r="A13" s="83" t="s">
        <v>182</v>
      </c>
      <c r="B13" s="83" t="s">
        <v>1</v>
      </c>
      <c r="C13" s="83" t="s">
        <v>183</v>
      </c>
      <c r="D13" s="83" t="s">
        <v>4</v>
      </c>
      <c r="E13" s="83" t="s">
        <v>363</v>
      </c>
      <c r="F13" s="83" t="s">
        <v>364</v>
      </c>
      <c r="G13" s="84" t="s">
        <v>184</v>
      </c>
      <c r="H13" s="76">
        <v>8800</v>
      </c>
      <c r="I13" s="76">
        <v>0</v>
      </c>
      <c r="J13" s="76">
        <v>0</v>
      </c>
      <c r="K13" s="76">
        <v>428.8</v>
      </c>
      <c r="L13" s="76">
        <v>110.2</v>
      </c>
      <c r="M13" s="76">
        <v>26.8</v>
      </c>
      <c r="N13" s="76">
        <v>316</v>
      </c>
      <c r="O13" s="76">
        <v>0</v>
      </c>
      <c r="P13" s="76">
        <v>0</v>
      </c>
      <c r="Q13" s="76">
        <v>0</v>
      </c>
      <c r="R13" s="76">
        <v>0</v>
      </c>
      <c r="S13" s="76">
        <v>17600</v>
      </c>
      <c r="T13" s="76">
        <v>0</v>
      </c>
      <c r="U13" s="76">
        <v>10000</v>
      </c>
      <c r="V13" s="76">
        <v>1763.6</v>
      </c>
      <c r="W13" s="76">
        <v>0</v>
      </c>
      <c r="X13" s="76">
        <v>0</v>
      </c>
      <c r="Y13" s="76">
        <v>0</v>
      </c>
      <c r="Z13" s="76">
        <v>3000</v>
      </c>
      <c r="AA13" s="76">
        <v>0</v>
      </c>
      <c r="AB13" s="76">
        <v>0</v>
      </c>
      <c r="AC13" s="76">
        <v>0</v>
      </c>
      <c r="AD13" s="76">
        <v>0</v>
      </c>
      <c r="AE13" s="76">
        <v>2836.4</v>
      </c>
      <c r="AF13" s="85">
        <v>0.03</v>
      </c>
      <c r="AG13" s="76">
        <v>0</v>
      </c>
      <c r="AH13" s="76">
        <v>85.09</v>
      </c>
      <c r="AI13" s="76">
        <v>0</v>
      </c>
      <c r="AJ13" s="76">
        <v>85.09</v>
      </c>
      <c r="AK13" s="76">
        <v>42.55</v>
      </c>
      <c r="AL13" s="76">
        <v>42.54</v>
      </c>
      <c r="AM13" s="83" t="s">
        <v>182</v>
      </c>
      <c r="AN13" s="82"/>
    </row>
    <row r="14" spans="1:40">
      <c r="A14" s="83" t="s">
        <v>182</v>
      </c>
      <c r="B14" s="83" t="s">
        <v>44</v>
      </c>
      <c r="C14" s="83" t="s">
        <v>183</v>
      </c>
      <c r="D14" s="83" t="s">
        <v>45</v>
      </c>
      <c r="E14" s="83" t="s">
        <v>363</v>
      </c>
      <c r="F14" s="83" t="s">
        <v>364</v>
      </c>
      <c r="G14" s="84" t="s">
        <v>184</v>
      </c>
      <c r="H14" s="76">
        <v>4500</v>
      </c>
      <c r="I14" s="76">
        <v>0</v>
      </c>
      <c r="J14" s="76">
        <v>0</v>
      </c>
      <c r="K14" s="76">
        <v>188</v>
      </c>
      <c r="L14" s="76">
        <v>73.52</v>
      </c>
      <c r="M14" s="76">
        <v>11.76</v>
      </c>
      <c r="N14" s="76">
        <v>34</v>
      </c>
      <c r="O14" s="76">
        <v>0</v>
      </c>
      <c r="P14" s="76">
        <v>0</v>
      </c>
      <c r="Q14" s="76">
        <v>0</v>
      </c>
      <c r="R14" s="76">
        <v>0</v>
      </c>
      <c r="S14" s="76">
        <v>9000</v>
      </c>
      <c r="T14" s="76">
        <v>0</v>
      </c>
      <c r="U14" s="76">
        <v>10000</v>
      </c>
      <c r="V14" s="76">
        <v>671.8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76">
        <v>0</v>
      </c>
      <c r="AC14" s="76">
        <v>0</v>
      </c>
      <c r="AD14" s="76">
        <v>0</v>
      </c>
      <c r="AE14" s="76">
        <v>0</v>
      </c>
      <c r="AF14" s="85">
        <v>0.03</v>
      </c>
      <c r="AG14" s="76">
        <v>0</v>
      </c>
      <c r="AH14" s="76">
        <v>0</v>
      </c>
      <c r="AI14" s="76">
        <v>0</v>
      </c>
      <c r="AJ14" s="76">
        <v>0</v>
      </c>
      <c r="AK14" s="76">
        <v>0</v>
      </c>
      <c r="AL14" s="76">
        <v>0</v>
      </c>
      <c r="AM14" s="83" t="s">
        <v>182</v>
      </c>
      <c r="AN14" s="82"/>
    </row>
    <row r="15" spans="1:40">
      <c r="A15" s="83" t="s">
        <v>182</v>
      </c>
      <c r="B15" s="83" t="s">
        <v>312</v>
      </c>
      <c r="C15" s="83" t="s">
        <v>183</v>
      </c>
      <c r="D15" s="83" t="s">
        <v>313</v>
      </c>
      <c r="E15" s="83" t="s">
        <v>363</v>
      </c>
      <c r="F15" s="83" t="s">
        <v>364</v>
      </c>
      <c r="G15" s="84" t="s">
        <v>184</v>
      </c>
      <c r="H15" s="76">
        <v>20000</v>
      </c>
      <c r="I15" s="76">
        <v>0</v>
      </c>
      <c r="J15" s="76">
        <v>0</v>
      </c>
      <c r="K15" s="76">
        <v>1391.28</v>
      </c>
      <c r="L15" s="76">
        <v>350.82</v>
      </c>
      <c r="M15" s="76">
        <v>86.96</v>
      </c>
      <c r="N15" s="76">
        <v>2087</v>
      </c>
      <c r="O15" s="76">
        <v>0</v>
      </c>
      <c r="P15" s="76">
        <v>0</v>
      </c>
      <c r="Q15" s="76">
        <v>0</v>
      </c>
      <c r="R15" s="76">
        <v>0</v>
      </c>
      <c r="S15" s="76">
        <v>20000</v>
      </c>
      <c r="T15" s="76">
        <v>0</v>
      </c>
      <c r="U15" s="76">
        <v>5000</v>
      </c>
      <c r="V15" s="76">
        <v>3916.06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6">
        <v>0</v>
      </c>
      <c r="AC15" s="76">
        <v>0</v>
      </c>
      <c r="AD15" s="76">
        <v>0</v>
      </c>
      <c r="AE15" s="76">
        <v>11083.94</v>
      </c>
      <c r="AF15" s="85">
        <v>0.03</v>
      </c>
      <c r="AG15" s="76">
        <v>0</v>
      </c>
      <c r="AH15" s="76">
        <v>332.52</v>
      </c>
      <c r="AI15" s="76">
        <v>0</v>
      </c>
      <c r="AJ15" s="76">
        <v>332.52</v>
      </c>
      <c r="AK15" s="76">
        <v>0</v>
      </c>
      <c r="AL15" s="76">
        <v>332.52</v>
      </c>
      <c r="AM15" s="83" t="s">
        <v>182</v>
      </c>
      <c r="AN15" s="82"/>
    </row>
    <row r="16" spans="1:40">
      <c r="A16" s="83" t="s">
        <v>182</v>
      </c>
      <c r="B16" s="83" t="s">
        <v>3</v>
      </c>
      <c r="C16" s="83" t="s">
        <v>183</v>
      </c>
      <c r="D16" s="83" t="s">
        <v>6</v>
      </c>
      <c r="E16" s="83" t="s">
        <v>363</v>
      </c>
      <c r="F16" s="83" t="s">
        <v>364</v>
      </c>
      <c r="G16" s="84" t="s">
        <v>184</v>
      </c>
      <c r="H16" s="76">
        <v>14597</v>
      </c>
      <c r="I16" s="76">
        <v>0</v>
      </c>
      <c r="J16" s="76">
        <v>0</v>
      </c>
      <c r="K16" s="76">
        <v>428.8</v>
      </c>
      <c r="L16" s="76">
        <v>110.2</v>
      </c>
      <c r="M16" s="76">
        <v>26.8</v>
      </c>
      <c r="N16" s="76">
        <v>1080</v>
      </c>
      <c r="O16" s="76">
        <v>0</v>
      </c>
      <c r="P16" s="76">
        <v>0</v>
      </c>
      <c r="Q16" s="76">
        <v>0</v>
      </c>
      <c r="R16" s="76">
        <v>0</v>
      </c>
      <c r="S16" s="76">
        <v>29194</v>
      </c>
      <c r="T16" s="76">
        <v>0</v>
      </c>
      <c r="U16" s="76">
        <v>10000</v>
      </c>
      <c r="V16" s="76">
        <v>3291.6</v>
      </c>
      <c r="W16" s="76">
        <v>2000</v>
      </c>
      <c r="X16" s="76">
        <v>0</v>
      </c>
      <c r="Y16" s="76">
        <v>2000</v>
      </c>
      <c r="Z16" s="76">
        <v>0</v>
      </c>
      <c r="AA16" s="76">
        <v>2000</v>
      </c>
      <c r="AB16" s="76">
        <v>0</v>
      </c>
      <c r="AC16" s="76">
        <v>0</v>
      </c>
      <c r="AD16" s="76">
        <v>0</v>
      </c>
      <c r="AE16" s="76">
        <v>9902.4</v>
      </c>
      <c r="AF16" s="85">
        <v>0.03</v>
      </c>
      <c r="AG16" s="76">
        <v>0</v>
      </c>
      <c r="AH16" s="76">
        <v>297.07</v>
      </c>
      <c r="AI16" s="76">
        <v>0</v>
      </c>
      <c r="AJ16" s="76">
        <v>297.07</v>
      </c>
      <c r="AK16" s="76">
        <v>148.54</v>
      </c>
      <c r="AL16" s="76">
        <v>148.53</v>
      </c>
      <c r="AM16" s="83" t="s">
        <v>182</v>
      </c>
      <c r="AN16" s="82"/>
    </row>
    <row r="17" spans="1:40">
      <c r="A17" s="83" t="s">
        <v>182</v>
      </c>
      <c r="B17" s="83" t="s">
        <v>308</v>
      </c>
      <c r="C17" s="83" t="s">
        <v>183</v>
      </c>
      <c r="D17" s="83" t="s">
        <v>309</v>
      </c>
      <c r="E17" s="83" t="s">
        <v>363</v>
      </c>
      <c r="F17" s="83" t="s">
        <v>364</v>
      </c>
      <c r="G17" s="84" t="s">
        <v>184</v>
      </c>
      <c r="H17" s="76">
        <v>16666.669999999998</v>
      </c>
      <c r="I17" s="76">
        <v>0</v>
      </c>
      <c r="J17" s="76">
        <v>0</v>
      </c>
      <c r="K17" s="76">
        <v>1174</v>
      </c>
      <c r="L17" s="76">
        <v>296.5</v>
      </c>
      <c r="M17" s="76">
        <v>73.38</v>
      </c>
      <c r="N17" s="76">
        <v>1761</v>
      </c>
      <c r="O17" s="76">
        <v>0</v>
      </c>
      <c r="P17" s="76">
        <v>0</v>
      </c>
      <c r="Q17" s="76">
        <v>0</v>
      </c>
      <c r="R17" s="76">
        <v>0</v>
      </c>
      <c r="S17" s="76">
        <v>16666.669999999998</v>
      </c>
      <c r="T17" s="76">
        <v>0</v>
      </c>
      <c r="U17" s="76">
        <v>5000</v>
      </c>
      <c r="V17" s="76">
        <v>3304.88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0</v>
      </c>
      <c r="AC17" s="76">
        <v>0</v>
      </c>
      <c r="AD17" s="76">
        <v>0</v>
      </c>
      <c r="AE17" s="76">
        <v>8361.7900000000009</v>
      </c>
      <c r="AF17" s="85">
        <v>0.03</v>
      </c>
      <c r="AG17" s="76">
        <v>0</v>
      </c>
      <c r="AH17" s="76">
        <v>250.85</v>
      </c>
      <c r="AI17" s="76">
        <v>0</v>
      </c>
      <c r="AJ17" s="76">
        <v>250.85</v>
      </c>
      <c r="AK17" s="76">
        <v>0</v>
      </c>
      <c r="AL17" s="76">
        <v>250.85</v>
      </c>
      <c r="AM17" s="83" t="s">
        <v>182</v>
      </c>
      <c r="AN17" s="82"/>
    </row>
    <row r="18" spans="1:40">
      <c r="A18" s="83" t="s">
        <v>182</v>
      </c>
      <c r="B18" s="83" t="s">
        <v>48</v>
      </c>
      <c r="C18" s="83" t="s">
        <v>183</v>
      </c>
      <c r="D18" s="83" t="s">
        <v>49</v>
      </c>
      <c r="E18" s="83" t="s">
        <v>363</v>
      </c>
      <c r="F18" s="83" t="s">
        <v>364</v>
      </c>
      <c r="G18" s="84" t="s">
        <v>184</v>
      </c>
      <c r="H18" s="76">
        <v>16600</v>
      </c>
      <c r="I18" s="76">
        <v>0</v>
      </c>
      <c r="J18" s="76">
        <v>0</v>
      </c>
      <c r="K18" s="76">
        <v>274.39999999999998</v>
      </c>
      <c r="L18" s="76">
        <v>68.599999999999994</v>
      </c>
      <c r="M18" s="76">
        <v>17.149999999999999</v>
      </c>
      <c r="N18" s="76">
        <v>82</v>
      </c>
      <c r="O18" s="76">
        <v>0</v>
      </c>
      <c r="P18" s="76">
        <v>0</v>
      </c>
      <c r="Q18" s="76">
        <v>0</v>
      </c>
      <c r="R18" s="76">
        <v>0</v>
      </c>
      <c r="S18" s="76">
        <v>30600</v>
      </c>
      <c r="T18" s="76">
        <v>0</v>
      </c>
      <c r="U18" s="76">
        <v>10000</v>
      </c>
      <c r="V18" s="76">
        <v>885.3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76">
        <v>0</v>
      </c>
      <c r="AC18" s="76">
        <v>0</v>
      </c>
      <c r="AD18" s="76">
        <v>0</v>
      </c>
      <c r="AE18" s="76">
        <v>19714.7</v>
      </c>
      <c r="AF18" s="85">
        <v>0.03</v>
      </c>
      <c r="AG18" s="76">
        <v>0</v>
      </c>
      <c r="AH18" s="76">
        <v>591.44000000000005</v>
      </c>
      <c r="AI18" s="76">
        <v>0</v>
      </c>
      <c r="AJ18" s="76">
        <v>591.44000000000005</v>
      </c>
      <c r="AK18" s="76">
        <v>256.70999999999998</v>
      </c>
      <c r="AL18" s="76">
        <v>334.73</v>
      </c>
      <c r="AM18" s="83" t="s">
        <v>182</v>
      </c>
      <c r="AN18" s="82"/>
    </row>
    <row r="19" spans="1:40">
      <c r="A19" s="83" t="s">
        <v>182</v>
      </c>
      <c r="B19" s="83" t="s">
        <v>332</v>
      </c>
      <c r="C19" s="83" t="s">
        <v>183</v>
      </c>
      <c r="D19" s="83" t="s">
        <v>333</v>
      </c>
      <c r="E19" s="83" t="s">
        <v>363</v>
      </c>
      <c r="F19" s="83" t="s">
        <v>364</v>
      </c>
      <c r="G19" s="84" t="s">
        <v>184</v>
      </c>
      <c r="H19" s="76">
        <v>22500</v>
      </c>
      <c r="I19" s="76">
        <v>0</v>
      </c>
      <c r="J19" s="76">
        <v>0</v>
      </c>
      <c r="K19" s="76">
        <v>1620</v>
      </c>
      <c r="L19" s="76">
        <v>408</v>
      </c>
      <c r="M19" s="76">
        <v>101.25</v>
      </c>
      <c r="N19" s="76">
        <v>2430</v>
      </c>
      <c r="O19" s="76">
        <v>0</v>
      </c>
      <c r="P19" s="76">
        <v>0</v>
      </c>
      <c r="Q19" s="76">
        <v>0</v>
      </c>
      <c r="R19" s="76">
        <v>0</v>
      </c>
      <c r="S19" s="76">
        <v>22500</v>
      </c>
      <c r="T19" s="76">
        <v>0</v>
      </c>
      <c r="U19" s="76">
        <v>5000</v>
      </c>
      <c r="V19" s="76">
        <v>4559.25</v>
      </c>
      <c r="W19" s="76">
        <v>0</v>
      </c>
      <c r="X19" s="76">
        <v>0</v>
      </c>
      <c r="Y19" s="76">
        <v>0</v>
      </c>
      <c r="Z19" s="76">
        <v>0</v>
      </c>
      <c r="AA19" s="76">
        <v>0</v>
      </c>
      <c r="AB19" s="76">
        <v>0</v>
      </c>
      <c r="AC19" s="76">
        <v>0</v>
      </c>
      <c r="AD19" s="76">
        <v>0</v>
      </c>
      <c r="AE19" s="76">
        <v>12940.75</v>
      </c>
      <c r="AF19" s="85">
        <v>0.03</v>
      </c>
      <c r="AG19" s="76">
        <v>0</v>
      </c>
      <c r="AH19" s="76">
        <v>388.22</v>
      </c>
      <c r="AI19" s="76">
        <v>0</v>
      </c>
      <c r="AJ19" s="76">
        <v>388.22</v>
      </c>
      <c r="AK19" s="76">
        <v>0</v>
      </c>
      <c r="AL19" s="76">
        <v>388.22</v>
      </c>
      <c r="AM19" s="83" t="s">
        <v>182</v>
      </c>
      <c r="AN19" s="82"/>
    </row>
    <row r="20" spans="1:40">
      <c r="A20" s="83" t="s">
        <v>182</v>
      </c>
      <c r="B20" s="83" t="s">
        <v>197</v>
      </c>
      <c r="C20" s="83" t="s">
        <v>183</v>
      </c>
      <c r="D20" s="83" t="s">
        <v>198</v>
      </c>
      <c r="E20" s="83" t="s">
        <v>363</v>
      </c>
      <c r="F20" s="83" t="s">
        <v>364</v>
      </c>
      <c r="G20" s="84" t="s">
        <v>184</v>
      </c>
      <c r="H20" s="76">
        <v>19600.009999999998</v>
      </c>
      <c r="I20" s="76">
        <v>0</v>
      </c>
      <c r="J20" s="76">
        <v>0</v>
      </c>
      <c r="K20" s="76">
        <v>428.8</v>
      </c>
      <c r="L20" s="76">
        <v>110.2</v>
      </c>
      <c r="M20" s="76">
        <v>26.8</v>
      </c>
      <c r="N20" s="76">
        <v>3252</v>
      </c>
      <c r="O20" s="76">
        <v>0</v>
      </c>
      <c r="P20" s="76">
        <v>0</v>
      </c>
      <c r="Q20" s="76">
        <v>0</v>
      </c>
      <c r="R20" s="76">
        <v>0</v>
      </c>
      <c r="S20" s="76">
        <v>19600.009999999998</v>
      </c>
      <c r="T20" s="76">
        <v>0</v>
      </c>
      <c r="U20" s="76">
        <v>5000</v>
      </c>
      <c r="V20" s="76">
        <v>3817.8</v>
      </c>
      <c r="W20" s="76">
        <v>0</v>
      </c>
      <c r="X20" s="76">
        <v>0</v>
      </c>
      <c r="Y20" s="76">
        <v>0</v>
      </c>
      <c r="Z20" s="76">
        <v>0</v>
      </c>
      <c r="AA20" s="76">
        <v>0</v>
      </c>
      <c r="AB20" s="76">
        <v>0</v>
      </c>
      <c r="AC20" s="76">
        <v>0</v>
      </c>
      <c r="AD20" s="76">
        <v>0</v>
      </c>
      <c r="AE20" s="76">
        <v>10782.21</v>
      </c>
      <c r="AF20" s="85">
        <v>0.03</v>
      </c>
      <c r="AG20" s="76">
        <v>0</v>
      </c>
      <c r="AH20" s="76">
        <v>323.47000000000003</v>
      </c>
      <c r="AI20" s="76">
        <v>0</v>
      </c>
      <c r="AJ20" s="76">
        <v>323.47000000000003</v>
      </c>
      <c r="AK20" s="76">
        <v>0</v>
      </c>
      <c r="AL20" s="76">
        <v>323.47000000000003</v>
      </c>
      <c r="AM20" s="83" t="s">
        <v>182</v>
      </c>
      <c r="AN20" s="82"/>
    </row>
    <row r="21" spans="1:40">
      <c r="A21" s="83" t="s">
        <v>182</v>
      </c>
      <c r="B21" s="83" t="s">
        <v>219</v>
      </c>
      <c r="C21" s="83" t="s">
        <v>183</v>
      </c>
      <c r="D21" s="83" t="s">
        <v>339</v>
      </c>
      <c r="E21" s="83" t="s">
        <v>363</v>
      </c>
      <c r="F21" s="83" t="s">
        <v>364</v>
      </c>
      <c r="G21" s="84" t="s">
        <v>184</v>
      </c>
      <c r="H21" s="76">
        <v>1000</v>
      </c>
      <c r="I21" s="76">
        <v>0</v>
      </c>
      <c r="J21" s="76">
        <v>0</v>
      </c>
      <c r="K21" s="76">
        <v>274.39999999999998</v>
      </c>
      <c r="L21" s="76">
        <v>68.599999999999994</v>
      </c>
      <c r="M21" s="76">
        <v>17.149999999999999</v>
      </c>
      <c r="N21" s="76">
        <v>82.5</v>
      </c>
      <c r="O21" s="76">
        <v>0</v>
      </c>
      <c r="P21" s="76">
        <v>0</v>
      </c>
      <c r="Q21" s="76">
        <v>0</v>
      </c>
      <c r="R21" s="76">
        <v>0</v>
      </c>
      <c r="S21" s="76">
        <v>1000</v>
      </c>
      <c r="T21" s="76">
        <v>0</v>
      </c>
      <c r="U21" s="76">
        <v>5000</v>
      </c>
      <c r="V21" s="76">
        <v>442.65</v>
      </c>
      <c r="W21" s="76">
        <v>0</v>
      </c>
      <c r="X21" s="76">
        <v>0</v>
      </c>
      <c r="Y21" s="76">
        <v>0</v>
      </c>
      <c r="Z21" s="76">
        <v>0</v>
      </c>
      <c r="AA21" s="76">
        <v>0</v>
      </c>
      <c r="AB21" s="76">
        <v>0</v>
      </c>
      <c r="AC21" s="76">
        <v>0</v>
      </c>
      <c r="AD21" s="76">
        <v>0</v>
      </c>
      <c r="AE21" s="76">
        <v>0</v>
      </c>
      <c r="AF21" s="85">
        <v>0.03</v>
      </c>
      <c r="AG21" s="76">
        <v>0</v>
      </c>
      <c r="AH21" s="76">
        <v>0</v>
      </c>
      <c r="AI21" s="76">
        <v>0</v>
      </c>
      <c r="AJ21" s="76">
        <v>0</v>
      </c>
      <c r="AK21" s="76">
        <v>0</v>
      </c>
      <c r="AL21" s="76">
        <v>0</v>
      </c>
      <c r="AM21" s="83" t="s">
        <v>182</v>
      </c>
      <c r="AN21" s="82"/>
    </row>
    <row r="22" spans="1:40">
      <c r="A22" s="83" t="s">
        <v>182</v>
      </c>
      <c r="B22" s="83" t="s">
        <v>195</v>
      </c>
      <c r="C22" s="83" t="s">
        <v>183</v>
      </c>
      <c r="D22" s="83" t="s">
        <v>196</v>
      </c>
      <c r="E22" s="83" t="s">
        <v>363</v>
      </c>
      <c r="F22" s="83" t="s">
        <v>364</v>
      </c>
      <c r="G22" s="84" t="s">
        <v>184</v>
      </c>
      <c r="H22" s="76">
        <v>15400.01</v>
      </c>
      <c r="I22" s="76">
        <v>0</v>
      </c>
      <c r="J22" s="76">
        <v>0</v>
      </c>
      <c r="K22" s="76">
        <v>1832</v>
      </c>
      <c r="L22" s="76">
        <v>461</v>
      </c>
      <c r="M22" s="76">
        <v>114.5</v>
      </c>
      <c r="N22" s="76">
        <v>2748</v>
      </c>
      <c r="O22" s="76">
        <v>0</v>
      </c>
      <c r="P22" s="76">
        <v>0</v>
      </c>
      <c r="Q22" s="76">
        <v>0</v>
      </c>
      <c r="R22" s="76">
        <v>0</v>
      </c>
      <c r="S22" s="76">
        <v>15400.01</v>
      </c>
      <c r="T22" s="76">
        <v>0</v>
      </c>
      <c r="U22" s="76">
        <v>5000</v>
      </c>
      <c r="V22" s="76">
        <v>5155.5</v>
      </c>
      <c r="W22" s="76">
        <v>0</v>
      </c>
      <c r="X22" s="76">
        <v>0</v>
      </c>
      <c r="Y22" s="76">
        <v>0</v>
      </c>
      <c r="Z22" s="76">
        <v>0</v>
      </c>
      <c r="AA22" s="76">
        <v>0</v>
      </c>
      <c r="AB22" s="76">
        <v>0</v>
      </c>
      <c r="AC22" s="76">
        <v>0</v>
      </c>
      <c r="AD22" s="76">
        <v>0</v>
      </c>
      <c r="AE22" s="76">
        <v>5244.51</v>
      </c>
      <c r="AF22" s="85">
        <v>0.03</v>
      </c>
      <c r="AG22" s="76">
        <v>0</v>
      </c>
      <c r="AH22" s="76">
        <v>157.34</v>
      </c>
      <c r="AI22" s="76">
        <v>0</v>
      </c>
      <c r="AJ22" s="76">
        <v>157.34</v>
      </c>
      <c r="AK22" s="76">
        <v>0</v>
      </c>
      <c r="AL22" s="76">
        <v>157.34</v>
      </c>
      <c r="AM22" s="83" t="s">
        <v>182</v>
      </c>
      <c r="AN22" s="82"/>
    </row>
    <row r="23" spans="1:40">
      <c r="A23" s="83" t="s">
        <v>182</v>
      </c>
      <c r="B23" s="83" t="s">
        <v>213</v>
      </c>
      <c r="C23" s="83" t="s">
        <v>183</v>
      </c>
      <c r="D23" s="83" t="s">
        <v>214</v>
      </c>
      <c r="E23" s="83" t="s">
        <v>363</v>
      </c>
      <c r="F23" s="83" t="s">
        <v>364</v>
      </c>
      <c r="G23" s="84" t="s">
        <v>184</v>
      </c>
      <c r="H23" s="76">
        <v>19300</v>
      </c>
      <c r="I23" s="76">
        <v>0</v>
      </c>
      <c r="J23" s="76">
        <v>0</v>
      </c>
      <c r="K23" s="76">
        <v>1544</v>
      </c>
      <c r="L23" s="76">
        <v>389</v>
      </c>
      <c r="M23" s="76">
        <v>96.5</v>
      </c>
      <c r="N23" s="76">
        <v>2316</v>
      </c>
      <c r="O23" s="76">
        <v>0</v>
      </c>
      <c r="P23" s="76">
        <v>0</v>
      </c>
      <c r="Q23" s="76">
        <v>0</v>
      </c>
      <c r="R23" s="76">
        <v>0</v>
      </c>
      <c r="S23" s="76">
        <v>19300</v>
      </c>
      <c r="T23" s="76">
        <v>0</v>
      </c>
      <c r="U23" s="76">
        <v>5000</v>
      </c>
      <c r="V23" s="76">
        <v>4345.5</v>
      </c>
      <c r="W23" s="76">
        <v>0</v>
      </c>
      <c r="X23" s="76">
        <v>0</v>
      </c>
      <c r="Y23" s="76">
        <v>0</v>
      </c>
      <c r="Z23" s="76">
        <v>0</v>
      </c>
      <c r="AA23" s="76">
        <v>0</v>
      </c>
      <c r="AB23" s="76">
        <v>0</v>
      </c>
      <c r="AC23" s="76">
        <v>0</v>
      </c>
      <c r="AD23" s="76">
        <v>0</v>
      </c>
      <c r="AE23" s="76">
        <v>9954.5</v>
      </c>
      <c r="AF23" s="85">
        <v>0.03</v>
      </c>
      <c r="AG23" s="76">
        <v>0</v>
      </c>
      <c r="AH23" s="76">
        <v>298.64</v>
      </c>
      <c r="AI23" s="76">
        <v>0</v>
      </c>
      <c r="AJ23" s="76">
        <v>298.64</v>
      </c>
      <c r="AK23" s="76">
        <v>0</v>
      </c>
      <c r="AL23" s="76">
        <v>298.64</v>
      </c>
      <c r="AM23" s="83" t="s">
        <v>182</v>
      </c>
    </row>
    <row r="24" spans="1:40">
      <c r="A24" s="83" t="s">
        <v>182</v>
      </c>
      <c r="B24" s="83" t="s">
        <v>191</v>
      </c>
      <c r="C24" s="83" t="s">
        <v>183</v>
      </c>
      <c r="D24" s="83" t="s">
        <v>192</v>
      </c>
      <c r="E24" s="83" t="s">
        <v>363</v>
      </c>
      <c r="F24" s="83" t="s">
        <v>364</v>
      </c>
      <c r="G24" s="84" t="s">
        <v>184</v>
      </c>
      <c r="H24" s="76">
        <v>15400.01</v>
      </c>
      <c r="I24" s="76">
        <v>0</v>
      </c>
      <c r="J24" s="76">
        <v>0</v>
      </c>
      <c r="K24" s="76">
        <v>1832</v>
      </c>
      <c r="L24" s="76">
        <v>461</v>
      </c>
      <c r="M24" s="76">
        <v>114.5</v>
      </c>
      <c r="N24" s="76">
        <v>2748</v>
      </c>
      <c r="O24" s="76">
        <v>0</v>
      </c>
      <c r="P24" s="76">
        <v>0</v>
      </c>
      <c r="Q24" s="76">
        <v>0</v>
      </c>
      <c r="R24" s="76">
        <v>0</v>
      </c>
      <c r="S24" s="76">
        <v>15400.01</v>
      </c>
      <c r="T24" s="76">
        <v>0</v>
      </c>
      <c r="U24" s="76">
        <v>10000</v>
      </c>
      <c r="V24" s="76">
        <v>5155.5</v>
      </c>
      <c r="W24" s="76">
        <v>0</v>
      </c>
      <c r="X24" s="76">
        <v>0</v>
      </c>
      <c r="Y24" s="76">
        <v>0</v>
      </c>
      <c r="Z24" s="76">
        <v>0</v>
      </c>
      <c r="AA24" s="76">
        <v>0</v>
      </c>
      <c r="AB24" s="76">
        <v>0</v>
      </c>
      <c r="AC24" s="76">
        <v>0</v>
      </c>
      <c r="AD24" s="76">
        <v>0</v>
      </c>
      <c r="AE24" s="76">
        <v>244.51</v>
      </c>
      <c r="AF24" s="85">
        <v>0.03</v>
      </c>
      <c r="AG24" s="76">
        <v>0</v>
      </c>
      <c r="AH24" s="76">
        <v>7.34</v>
      </c>
      <c r="AI24" s="76">
        <v>0</v>
      </c>
      <c r="AJ24" s="76">
        <v>7.34</v>
      </c>
      <c r="AK24" s="76">
        <v>0</v>
      </c>
      <c r="AL24" s="76">
        <v>7.34</v>
      </c>
      <c r="AM24" s="83" t="s">
        <v>182</v>
      </c>
    </row>
    <row r="25" spans="1:40">
      <c r="A25" s="83" t="s">
        <v>182</v>
      </c>
      <c r="B25" s="83" t="s">
        <v>314</v>
      </c>
      <c r="C25" s="83" t="s">
        <v>183</v>
      </c>
      <c r="D25" s="83" t="s">
        <v>315</v>
      </c>
      <c r="E25" s="83" t="s">
        <v>363</v>
      </c>
      <c r="F25" s="83" t="s">
        <v>364</v>
      </c>
      <c r="G25" s="84" t="s">
        <v>184</v>
      </c>
      <c r="H25" s="76">
        <v>15833</v>
      </c>
      <c r="I25" s="76">
        <v>0</v>
      </c>
      <c r="J25" s="76">
        <v>0</v>
      </c>
      <c r="K25" s="76">
        <v>1140</v>
      </c>
      <c r="L25" s="76">
        <v>288</v>
      </c>
      <c r="M25" s="76">
        <v>71.25</v>
      </c>
      <c r="N25" s="76">
        <v>1710</v>
      </c>
      <c r="O25" s="76">
        <v>0</v>
      </c>
      <c r="P25" s="76">
        <v>0</v>
      </c>
      <c r="Q25" s="76">
        <v>0</v>
      </c>
      <c r="R25" s="76">
        <v>0</v>
      </c>
      <c r="S25" s="76">
        <v>15833</v>
      </c>
      <c r="T25" s="76">
        <v>0</v>
      </c>
      <c r="U25" s="76">
        <v>5000</v>
      </c>
      <c r="V25" s="76">
        <v>3209.25</v>
      </c>
      <c r="W25" s="76">
        <v>0</v>
      </c>
      <c r="X25" s="76">
        <v>0</v>
      </c>
      <c r="Y25" s="76">
        <v>0</v>
      </c>
      <c r="Z25" s="76">
        <v>0</v>
      </c>
      <c r="AA25" s="76">
        <v>0</v>
      </c>
      <c r="AB25" s="76">
        <v>0</v>
      </c>
      <c r="AC25" s="76">
        <v>0</v>
      </c>
      <c r="AD25" s="76">
        <v>0</v>
      </c>
      <c r="AE25" s="76">
        <v>7623.75</v>
      </c>
      <c r="AF25" s="85">
        <v>0.03</v>
      </c>
      <c r="AG25" s="76">
        <v>0</v>
      </c>
      <c r="AH25" s="76">
        <v>228.71</v>
      </c>
      <c r="AI25" s="76">
        <v>0</v>
      </c>
      <c r="AJ25" s="76">
        <v>228.71</v>
      </c>
      <c r="AK25" s="76">
        <v>0</v>
      </c>
      <c r="AL25" s="76">
        <v>228.71</v>
      </c>
      <c r="AM25" s="83" t="s">
        <v>182</v>
      </c>
    </row>
    <row r="26" spans="1:40">
      <c r="A26" s="83" t="s">
        <v>182</v>
      </c>
      <c r="B26" s="83" t="s">
        <v>316</v>
      </c>
      <c r="C26" s="83" t="s">
        <v>183</v>
      </c>
      <c r="D26" s="83" t="s">
        <v>317</v>
      </c>
      <c r="E26" s="83" t="s">
        <v>363</v>
      </c>
      <c r="F26" s="83" t="s">
        <v>364</v>
      </c>
      <c r="G26" s="84" t="s">
        <v>184</v>
      </c>
      <c r="H26" s="76">
        <v>20833</v>
      </c>
      <c r="I26" s="76">
        <v>0</v>
      </c>
      <c r="J26" s="76">
        <v>0</v>
      </c>
      <c r="K26" s="76">
        <v>1559.28</v>
      </c>
      <c r="L26" s="76">
        <v>392.82</v>
      </c>
      <c r="M26" s="76">
        <v>97.46</v>
      </c>
      <c r="N26" s="76">
        <v>2339</v>
      </c>
      <c r="O26" s="76">
        <v>0</v>
      </c>
      <c r="P26" s="76">
        <v>0</v>
      </c>
      <c r="Q26" s="76">
        <v>0</v>
      </c>
      <c r="R26" s="76">
        <v>0</v>
      </c>
      <c r="S26" s="76">
        <v>20833</v>
      </c>
      <c r="T26" s="76">
        <v>0</v>
      </c>
      <c r="U26" s="76">
        <v>5000</v>
      </c>
      <c r="V26" s="76">
        <v>4388.5600000000004</v>
      </c>
      <c r="W26" s="76">
        <v>0</v>
      </c>
      <c r="X26" s="76">
        <v>0</v>
      </c>
      <c r="Y26" s="76">
        <v>0</v>
      </c>
      <c r="Z26" s="76">
        <v>0</v>
      </c>
      <c r="AA26" s="76">
        <v>0</v>
      </c>
      <c r="AB26" s="76">
        <v>0</v>
      </c>
      <c r="AC26" s="76">
        <v>0</v>
      </c>
      <c r="AD26" s="76">
        <v>0</v>
      </c>
      <c r="AE26" s="76">
        <v>11444.44</v>
      </c>
      <c r="AF26" s="85">
        <v>0.03</v>
      </c>
      <c r="AG26" s="76">
        <v>0</v>
      </c>
      <c r="AH26" s="76">
        <v>343.33</v>
      </c>
      <c r="AI26" s="76">
        <v>0</v>
      </c>
      <c r="AJ26" s="76">
        <v>343.33</v>
      </c>
      <c r="AK26" s="76">
        <v>0</v>
      </c>
      <c r="AL26" s="76">
        <v>343.33</v>
      </c>
      <c r="AM26" s="83" t="s">
        <v>182</v>
      </c>
    </row>
    <row r="27" spans="1:40">
      <c r="A27" s="83" t="s">
        <v>182</v>
      </c>
      <c r="B27" s="83" t="s">
        <v>2</v>
      </c>
      <c r="C27" s="83" t="s">
        <v>183</v>
      </c>
      <c r="D27" s="83" t="s">
        <v>5</v>
      </c>
      <c r="E27" s="83" t="s">
        <v>363</v>
      </c>
      <c r="F27" s="83" t="s">
        <v>364</v>
      </c>
      <c r="G27" s="84" t="s">
        <v>184</v>
      </c>
      <c r="H27" s="76">
        <v>8900</v>
      </c>
      <c r="I27" s="76">
        <v>0</v>
      </c>
      <c r="J27" s="76">
        <v>0</v>
      </c>
      <c r="K27" s="76">
        <v>428.8</v>
      </c>
      <c r="L27" s="76">
        <v>110.2</v>
      </c>
      <c r="M27" s="76">
        <v>26.8</v>
      </c>
      <c r="N27" s="76">
        <v>316</v>
      </c>
      <c r="O27" s="76">
        <v>0</v>
      </c>
      <c r="P27" s="76">
        <v>0</v>
      </c>
      <c r="Q27" s="76">
        <v>0</v>
      </c>
      <c r="R27" s="76">
        <v>0</v>
      </c>
      <c r="S27" s="76">
        <v>17800</v>
      </c>
      <c r="T27" s="76">
        <v>0</v>
      </c>
      <c r="U27" s="76">
        <v>10000</v>
      </c>
      <c r="V27" s="76">
        <v>1763.6</v>
      </c>
      <c r="W27" s="76">
        <v>0</v>
      </c>
      <c r="X27" s="76">
        <v>0</v>
      </c>
      <c r="Y27" s="76">
        <v>0</v>
      </c>
      <c r="Z27" s="76">
        <v>0</v>
      </c>
      <c r="AA27" s="76">
        <v>0</v>
      </c>
      <c r="AB27" s="76">
        <v>0</v>
      </c>
      <c r="AC27" s="76">
        <v>0</v>
      </c>
      <c r="AD27" s="76">
        <v>0</v>
      </c>
      <c r="AE27" s="76">
        <v>6036.4</v>
      </c>
      <c r="AF27" s="85">
        <v>0.03</v>
      </c>
      <c r="AG27" s="76">
        <v>0</v>
      </c>
      <c r="AH27" s="76">
        <v>181.09</v>
      </c>
      <c r="AI27" s="76">
        <v>0</v>
      </c>
      <c r="AJ27" s="76">
        <v>181.09</v>
      </c>
      <c r="AK27" s="76">
        <v>90.55</v>
      </c>
      <c r="AL27" s="76">
        <v>90.54</v>
      </c>
      <c r="AM27" s="83" t="s">
        <v>182</v>
      </c>
    </row>
    <row r="28" spans="1:40">
      <c r="A28" s="83" t="s">
        <v>182</v>
      </c>
      <c r="B28" s="83" t="s">
        <v>58</v>
      </c>
      <c r="C28" s="83" t="s">
        <v>183</v>
      </c>
      <c r="D28" s="83" t="s">
        <v>59</v>
      </c>
      <c r="E28" s="83" t="s">
        <v>363</v>
      </c>
      <c r="F28" s="83" t="s">
        <v>364</v>
      </c>
      <c r="G28" s="84" t="s">
        <v>184</v>
      </c>
      <c r="H28" s="76">
        <v>21737.93</v>
      </c>
      <c r="I28" s="76">
        <v>0</v>
      </c>
      <c r="J28" s="76">
        <v>0</v>
      </c>
      <c r="K28" s="76">
        <v>274.39999999999998</v>
      </c>
      <c r="L28" s="76">
        <v>68.599999999999994</v>
      </c>
      <c r="M28" s="76">
        <v>17.149999999999999</v>
      </c>
      <c r="N28" s="76">
        <v>82</v>
      </c>
      <c r="O28" s="76">
        <v>0</v>
      </c>
      <c r="P28" s="76">
        <v>0</v>
      </c>
      <c r="Q28" s="76">
        <v>0</v>
      </c>
      <c r="R28" s="76">
        <v>0</v>
      </c>
      <c r="S28" s="76">
        <v>38117.24</v>
      </c>
      <c r="T28" s="76">
        <v>0</v>
      </c>
      <c r="U28" s="76">
        <v>10000</v>
      </c>
      <c r="V28" s="76">
        <v>885.3</v>
      </c>
      <c r="W28" s="76">
        <v>0</v>
      </c>
      <c r="X28" s="76">
        <v>0</v>
      </c>
      <c r="Y28" s="76">
        <v>0</v>
      </c>
      <c r="Z28" s="76">
        <v>0</v>
      </c>
      <c r="AA28" s="76">
        <v>0</v>
      </c>
      <c r="AB28" s="76">
        <v>0</v>
      </c>
      <c r="AC28" s="76">
        <v>0</v>
      </c>
      <c r="AD28" s="76">
        <v>0</v>
      </c>
      <c r="AE28" s="76">
        <v>27231.94</v>
      </c>
      <c r="AF28" s="85">
        <v>0.03</v>
      </c>
      <c r="AG28" s="76">
        <v>0</v>
      </c>
      <c r="AH28" s="76">
        <v>816.96</v>
      </c>
      <c r="AI28" s="76">
        <v>0</v>
      </c>
      <c r="AJ28" s="76">
        <v>816.96</v>
      </c>
      <c r="AK28" s="76">
        <v>328.08</v>
      </c>
      <c r="AL28" s="76">
        <v>488.88</v>
      </c>
      <c r="AM28" s="83" t="s">
        <v>182</v>
      </c>
    </row>
    <row r="29" spans="1:40">
      <c r="A29" s="83" t="s">
        <v>182</v>
      </c>
      <c r="B29" s="83" t="s">
        <v>215</v>
      </c>
      <c r="C29" s="83" t="s">
        <v>183</v>
      </c>
      <c r="D29" s="83" t="s">
        <v>216</v>
      </c>
      <c r="E29" s="83" t="s">
        <v>363</v>
      </c>
      <c r="F29" s="83" t="s">
        <v>364</v>
      </c>
      <c r="G29" s="84" t="s">
        <v>184</v>
      </c>
      <c r="H29" s="76">
        <v>1000</v>
      </c>
      <c r="I29" s="76">
        <v>0</v>
      </c>
      <c r="J29" s="76">
        <v>0</v>
      </c>
      <c r="K29" s="76">
        <v>274.39999999999998</v>
      </c>
      <c r="L29" s="76">
        <v>68.599999999999994</v>
      </c>
      <c r="M29" s="76">
        <v>17.149999999999999</v>
      </c>
      <c r="N29" s="76">
        <v>82.5</v>
      </c>
      <c r="O29" s="76">
        <v>0</v>
      </c>
      <c r="P29" s="76">
        <v>0</v>
      </c>
      <c r="Q29" s="76">
        <v>0</v>
      </c>
      <c r="R29" s="76">
        <v>0</v>
      </c>
      <c r="S29" s="76">
        <v>1000</v>
      </c>
      <c r="T29" s="76">
        <v>0</v>
      </c>
      <c r="U29" s="76">
        <v>5000</v>
      </c>
      <c r="V29" s="76">
        <v>442.65</v>
      </c>
      <c r="W29" s="76">
        <v>0</v>
      </c>
      <c r="X29" s="76">
        <v>0</v>
      </c>
      <c r="Y29" s="76">
        <v>0</v>
      </c>
      <c r="Z29" s="76">
        <v>0</v>
      </c>
      <c r="AA29" s="76">
        <v>0</v>
      </c>
      <c r="AB29" s="76">
        <v>0</v>
      </c>
      <c r="AC29" s="76">
        <v>0</v>
      </c>
      <c r="AD29" s="76">
        <v>0</v>
      </c>
      <c r="AE29" s="76">
        <v>0</v>
      </c>
      <c r="AF29" s="85">
        <v>0.03</v>
      </c>
      <c r="AG29" s="76">
        <v>0</v>
      </c>
      <c r="AH29" s="76">
        <v>0</v>
      </c>
      <c r="AI29" s="76">
        <v>0</v>
      </c>
      <c r="AJ29" s="76">
        <v>0</v>
      </c>
      <c r="AK29" s="76">
        <v>0</v>
      </c>
      <c r="AL29" s="76">
        <v>0</v>
      </c>
      <c r="AM29" s="83" t="s">
        <v>182</v>
      </c>
    </row>
    <row r="30" spans="1:40">
      <c r="A30" s="83" t="s">
        <v>182</v>
      </c>
      <c r="B30" s="83" t="s">
        <v>37</v>
      </c>
      <c r="C30" s="83" t="s">
        <v>183</v>
      </c>
      <c r="D30" s="83" t="s">
        <v>38</v>
      </c>
      <c r="E30" s="83" t="s">
        <v>363</v>
      </c>
      <c r="F30" s="83" t="s">
        <v>364</v>
      </c>
      <c r="G30" s="84" t="s">
        <v>184</v>
      </c>
      <c r="H30" s="76">
        <v>5945</v>
      </c>
      <c r="I30" s="76">
        <v>0</v>
      </c>
      <c r="J30" s="76">
        <v>0</v>
      </c>
      <c r="K30" s="76">
        <v>428.8</v>
      </c>
      <c r="L30" s="76">
        <v>110.2</v>
      </c>
      <c r="M30" s="76">
        <v>26.8</v>
      </c>
      <c r="N30" s="76">
        <v>456</v>
      </c>
      <c r="O30" s="76">
        <v>0</v>
      </c>
      <c r="P30" s="76">
        <v>0</v>
      </c>
      <c r="Q30" s="76">
        <v>0</v>
      </c>
      <c r="R30" s="76">
        <v>0</v>
      </c>
      <c r="S30" s="76">
        <v>9225</v>
      </c>
      <c r="T30" s="76">
        <v>0</v>
      </c>
      <c r="U30" s="76">
        <v>10000</v>
      </c>
      <c r="V30" s="76">
        <v>2043.6</v>
      </c>
      <c r="W30" s="76">
        <v>0</v>
      </c>
      <c r="X30" s="76">
        <v>0</v>
      </c>
      <c r="Y30" s="76">
        <v>0</v>
      </c>
      <c r="Z30" s="76">
        <v>0</v>
      </c>
      <c r="AA30" s="76">
        <v>0</v>
      </c>
      <c r="AB30" s="76">
        <v>0</v>
      </c>
      <c r="AC30" s="76">
        <v>0</v>
      </c>
      <c r="AD30" s="76">
        <v>0</v>
      </c>
      <c r="AE30" s="76">
        <v>0</v>
      </c>
      <c r="AF30" s="85">
        <v>0.03</v>
      </c>
      <c r="AG30" s="76">
        <v>0</v>
      </c>
      <c r="AH30" s="76">
        <v>0</v>
      </c>
      <c r="AI30" s="76">
        <v>0</v>
      </c>
      <c r="AJ30" s="76">
        <v>0</v>
      </c>
      <c r="AK30" s="76">
        <v>0</v>
      </c>
      <c r="AL30" s="76">
        <v>0</v>
      </c>
      <c r="AM30" s="83" t="s">
        <v>182</v>
      </c>
    </row>
    <row r="31" spans="1:40">
      <c r="A31" s="83" t="s">
        <v>182</v>
      </c>
      <c r="B31" s="83" t="s">
        <v>320</v>
      </c>
      <c r="C31" s="83" t="s">
        <v>183</v>
      </c>
      <c r="D31" s="83" t="s">
        <v>321</v>
      </c>
      <c r="E31" s="83" t="s">
        <v>363</v>
      </c>
      <c r="F31" s="83" t="s">
        <v>364</v>
      </c>
      <c r="G31" s="84" t="s">
        <v>184</v>
      </c>
      <c r="H31" s="76">
        <v>17500</v>
      </c>
      <c r="I31" s="76">
        <v>0</v>
      </c>
      <c r="J31" s="76">
        <v>0</v>
      </c>
      <c r="K31" s="76">
        <v>1340.8</v>
      </c>
      <c r="L31" s="76">
        <v>338.2</v>
      </c>
      <c r="M31" s="76">
        <v>83.8</v>
      </c>
      <c r="N31" s="76">
        <v>2011</v>
      </c>
      <c r="O31" s="76">
        <v>0</v>
      </c>
      <c r="P31" s="76">
        <v>0</v>
      </c>
      <c r="Q31" s="76">
        <v>0</v>
      </c>
      <c r="R31" s="76">
        <v>0</v>
      </c>
      <c r="S31" s="76">
        <v>17500</v>
      </c>
      <c r="T31" s="76">
        <v>0</v>
      </c>
      <c r="U31" s="76">
        <v>5000</v>
      </c>
      <c r="V31" s="76">
        <v>3773.8</v>
      </c>
      <c r="W31" s="76">
        <v>0</v>
      </c>
      <c r="X31" s="76">
        <v>0</v>
      </c>
      <c r="Y31" s="76">
        <v>0</v>
      </c>
      <c r="Z31" s="76">
        <v>0</v>
      </c>
      <c r="AA31" s="76">
        <v>0</v>
      </c>
      <c r="AB31" s="76">
        <v>0</v>
      </c>
      <c r="AC31" s="76">
        <v>0</v>
      </c>
      <c r="AD31" s="76">
        <v>0</v>
      </c>
      <c r="AE31" s="76">
        <v>8726.2000000000007</v>
      </c>
      <c r="AF31" s="85">
        <v>0.03</v>
      </c>
      <c r="AG31" s="76">
        <v>0</v>
      </c>
      <c r="AH31" s="76">
        <v>261.79000000000002</v>
      </c>
      <c r="AI31" s="76">
        <v>0</v>
      </c>
      <c r="AJ31" s="76">
        <v>261.79000000000002</v>
      </c>
      <c r="AK31" s="76">
        <v>0</v>
      </c>
      <c r="AL31" s="76">
        <v>261.79000000000002</v>
      </c>
      <c r="AM31" s="83" t="s">
        <v>182</v>
      </c>
    </row>
    <row r="32" spans="1:40">
      <c r="A32" s="83" t="s">
        <v>182</v>
      </c>
      <c r="B32" s="83" t="s">
        <v>42</v>
      </c>
      <c r="C32" s="83" t="s">
        <v>183</v>
      </c>
      <c r="D32" s="83" t="s">
        <v>43</v>
      </c>
      <c r="E32" s="83" t="s">
        <v>363</v>
      </c>
      <c r="F32" s="83" t="s">
        <v>364</v>
      </c>
      <c r="G32" s="84" t="s">
        <v>184</v>
      </c>
      <c r="H32" s="76">
        <v>11000</v>
      </c>
      <c r="I32" s="76">
        <v>0</v>
      </c>
      <c r="J32" s="76">
        <v>0</v>
      </c>
      <c r="K32" s="76">
        <v>880</v>
      </c>
      <c r="L32" s="76">
        <v>223</v>
      </c>
      <c r="M32" s="76">
        <v>55</v>
      </c>
      <c r="N32" s="76">
        <v>1320</v>
      </c>
      <c r="O32" s="76">
        <v>0</v>
      </c>
      <c r="P32" s="76">
        <v>0</v>
      </c>
      <c r="Q32" s="76">
        <v>0</v>
      </c>
      <c r="R32" s="76">
        <v>0</v>
      </c>
      <c r="S32" s="76">
        <v>17068.97</v>
      </c>
      <c r="T32" s="76">
        <v>0</v>
      </c>
      <c r="U32" s="76">
        <v>10000</v>
      </c>
      <c r="V32" s="76">
        <v>4956</v>
      </c>
      <c r="W32" s="76">
        <v>0</v>
      </c>
      <c r="X32" s="76">
        <v>0</v>
      </c>
      <c r="Y32" s="76">
        <v>0</v>
      </c>
      <c r="Z32" s="76">
        <v>3000</v>
      </c>
      <c r="AA32" s="76">
        <v>0</v>
      </c>
      <c r="AB32" s="76">
        <v>0</v>
      </c>
      <c r="AC32" s="76">
        <v>0</v>
      </c>
      <c r="AD32" s="76">
        <v>0</v>
      </c>
      <c r="AE32" s="76">
        <v>0</v>
      </c>
      <c r="AF32" s="85">
        <v>0.03</v>
      </c>
      <c r="AG32" s="76">
        <v>0</v>
      </c>
      <c r="AH32" s="76">
        <v>0</v>
      </c>
      <c r="AI32" s="76">
        <v>0</v>
      </c>
      <c r="AJ32" s="76">
        <v>0</v>
      </c>
      <c r="AK32" s="76">
        <v>0</v>
      </c>
      <c r="AL32" s="76">
        <v>0</v>
      </c>
      <c r="AM32" s="83" t="s">
        <v>182</v>
      </c>
    </row>
    <row r="33" spans="1:39">
      <c r="A33" s="83" t="s">
        <v>182</v>
      </c>
      <c r="B33" s="83" t="s">
        <v>185</v>
      </c>
      <c r="C33" s="83" t="s">
        <v>183</v>
      </c>
      <c r="D33" s="83" t="s">
        <v>34</v>
      </c>
      <c r="E33" s="83" t="s">
        <v>363</v>
      </c>
      <c r="F33" s="83" t="s">
        <v>364</v>
      </c>
      <c r="G33" s="84" t="s">
        <v>184</v>
      </c>
      <c r="H33" s="76">
        <v>13000</v>
      </c>
      <c r="I33" s="76">
        <v>0</v>
      </c>
      <c r="J33" s="76">
        <v>0</v>
      </c>
      <c r="K33" s="76">
        <v>428.8</v>
      </c>
      <c r="L33" s="76">
        <v>110.2</v>
      </c>
      <c r="M33" s="76">
        <v>26.8</v>
      </c>
      <c r="N33" s="76">
        <v>316</v>
      </c>
      <c r="O33" s="76">
        <v>0</v>
      </c>
      <c r="P33" s="76">
        <v>0</v>
      </c>
      <c r="Q33" s="76">
        <v>0</v>
      </c>
      <c r="R33" s="76">
        <v>0</v>
      </c>
      <c r="S33" s="76">
        <v>26000</v>
      </c>
      <c r="T33" s="76">
        <v>0</v>
      </c>
      <c r="U33" s="76">
        <v>10000</v>
      </c>
      <c r="V33" s="76">
        <v>1763.6</v>
      </c>
      <c r="W33" s="76">
        <v>0</v>
      </c>
      <c r="X33" s="76">
        <v>0</v>
      </c>
      <c r="Y33" s="76">
        <v>0</v>
      </c>
      <c r="Z33" s="76">
        <v>3000</v>
      </c>
      <c r="AA33" s="76">
        <v>0</v>
      </c>
      <c r="AB33" s="76">
        <v>0</v>
      </c>
      <c r="AC33" s="76">
        <v>0</v>
      </c>
      <c r="AD33" s="76">
        <v>0</v>
      </c>
      <c r="AE33" s="76">
        <v>11236.4</v>
      </c>
      <c r="AF33" s="85">
        <v>0.03</v>
      </c>
      <c r="AG33" s="76">
        <v>0</v>
      </c>
      <c r="AH33" s="76">
        <v>337.09</v>
      </c>
      <c r="AI33" s="76">
        <v>0</v>
      </c>
      <c r="AJ33" s="76">
        <v>337.09</v>
      </c>
      <c r="AK33" s="76">
        <v>168.55</v>
      </c>
      <c r="AL33" s="76">
        <v>168.54</v>
      </c>
      <c r="AM33" s="83" t="s">
        <v>182</v>
      </c>
    </row>
    <row r="34" spans="1:39">
      <c r="A34" s="83" t="s">
        <v>182</v>
      </c>
      <c r="B34" s="83" t="s">
        <v>203</v>
      </c>
      <c r="C34" s="83" t="s">
        <v>183</v>
      </c>
      <c r="D34" s="83" t="s">
        <v>204</v>
      </c>
      <c r="E34" s="83" t="s">
        <v>363</v>
      </c>
      <c r="F34" s="83" t="s">
        <v>364</v>
      </c>
      <c r="G34" s="84" t="s">
        <v>184</v>
      </c>
      <c r="H34" s="76">
        <v>18933.330000000002</v>
      </c>
      <c r="I34" s="76">
        <v>0</v>
      </c>
      <c r="J34" s="76">
        <v>0</v>
      </c>
      <c r="K34" s="76">
        <v>800</v>
      </c>
      <c r="L34" s="76">
        <v>203</v>
      </c>
      <c r="M34" s="76">
        <v>50</v>
      </c>
      <c r="N34" s="76">
        <v>1800</v>
      </c>
      <c r="O34" s="76">
        <v>0</v>
      </c>
      <c r="P34" s="76">
        <v>0</v>
      </c>
      <c r="Q34" s="76">
        <v>0</v>
      </c>
      <c r="R34" s="76">
        <v>0</v>
      </c>
      <c r="S34" s="76">
        <v>18933.330000000002</v>
      </c>
      <c r="T34" s="76">
        <v>0</v>
      </c>
      <c r="U34" s="76">
        <v>5000</v>
      </c>
      <c r="V34" s="76">
        <v>2853</v>
      </c>
      <c r="W34" s="76">
        <v>0</v>
      </c>
      <c r="X34" s="76">
        <v>0</v>
      </c>
      <c r="Y34" s="76">
        <v>0</v>
      </c>
      <c r="Z34" s="76">
        <v>0</v>
      </c>
      <c r="AA34" s="76">
        <v>0</v>
      </c>
      <c r="AB34" s="76">
        <v>0</v>
      </c>
      <c r="AC34" s="76">
        <v>0</v>
      </c>
      <c r="AD34" s="76">
        <v>0</v>
      </c>
      <c r="AE34" s="76">
        <v>11080.33</v>
      </c>
      <c r="AF34" s="85">
        <v>0.03</v>
      </c>
      <c r="AG34" s="76">
        <v>0</v>
      </c>
      <c r="AH34" s="76">
        <v>332.41</v>
      </c>
      <c r="AI34" s="76">
        <v>0</v>
      </c>
      <c r="AJ34" s="76">
        <v>332.41</v>
      </c>
      <c r="AK34" s="76">
        <v>0</v>
      </c>
      <c r="AL34" s="76">
        <v>332.41</v>
      </c>
      <c r="AM34" s="83" t="s">
        <v>182</v>
      </c>
    </row>
    <row r="35" spans="1:39">
      <c r="A35" s="83" t="s">
        <v>182</v>
      </c>
      <c r="B35" s="83" t="s">
        <v>328</v>
      </c>
      <c r="C35" s="83" t="s">
        <v>183</v>
      </c>
      <c r="D35" s="83" t="s">
        <v>329</v>
      </c>
      <c r="E35" s="83" t="s">
        <v>363</v>
      </c>
      <c r="F35" s="83" t="s">
        <v>364</v>
      </c>
      <c r="G35" s="84" t="s">
        <v>184</v>
      </c>
      <c r="H35" s="76">
        <v>13333</v>
      </c>
      <c r="I35" s="76">
        <v>0</v>
      </c>
      <c r="J35" s="76">
        <v>0</v>
      </c>
      <c r="K35" s="76">
        <v>861.52</v>
      </c>
      <c r="L35" s="76">
        <v>218.38</v>
      </c>
      <c r="M35" s="76">
        <v>53.85</v>
      </c>
      <c r="N35" s="76">
        <v>1292</v>
      </c>
      <c r="O35" s="76">
        <v>0</v>
      </c>
      <c r="P35" s="76">
        <v>0</v>
      </c>
      <c r="Q35" s="76">
        <v>0</v>
      </c>
      <c r="R35" s="76">
        <v>0</v>
      </c>
      <c r="S35" s="76">
        <v>13333</v>
      </c>
      <c r="T35" s="76">
        <v>0</v>
      </c>
      <c r="U35" s="76">
        <v>5000</v>
      </c>
      <c r="V35" s="76">
        <v>2425.75</v>
      </c>
      <c r="W35" s="76">
        <v>0</v>
      </c>
      <c r="X35" s="76">
        <v>0</v>
      </c>
      <c r="Y35" s="76">
        <v>0</v>
      </c>
      <c r="Z35" s="76">
        <v>0</v>
      </c>
      <c r="AA35" s="76">
        <v>0</v>
      </c>
      <c r="AB35" s="76">
        <v>0</v>
      </c>
      <c r="AC35" s="76">
        <v>0</v>
      </c>
      <c r="AD35" s="76">
        <v>0</v>
      </c>
      <c r="AE35" s="76">
        <v>5907.25</v>
      </c>
      <c r="AF35" s="85">
        <v>0.03</v>
      </c>
      <c r="AG35" s="76">
        <v>0</v>
      </c>
      <c r="AH35" s="76">
        <v>177.22</v>
      </c>
      <c r="AI35" s="76">
        <v>0</v>
      </c>
      <c r="AJ35" s="76">
        <v>177.22</v>
      </c>
      <c r="AK35" s="76">
        <v>0</v>
      </c>
      <c r="AL35" s="76">
        <v>177.22</v>
      </c>
      <c r="AM35" s="83" t="s">
        <v>182</v>
      </c>
    </row>
    <row r="36" spans="1:39">
      <c r="A36" s="83" t="s">
        <v>182</v>
      </c>
      <c r="B36" s="83" t="s">
        <v>52</v>
      </c>
      <c r="C36" s="83" t="s">
        <v>183</v>
      </c>
      <c r="D36" s="83" t="s">
        <v>53</v>
      </c>
      <c r="E36" s="83" t="s">
        <v>363</v>
      </c>
      <c r="F36" s="83" t="s">
        <v>364</v>
      </c>
      <c r="G36" s="84" t="s">
        <v>184</v>
      </c>
      <c r="H36" s="76">
        <v>16600</v>
      </c>
      <c r="I36" s="76">
        <v>0</v>
      </c>
      <c r="J36" s="76">
        <v>0</v>
      </c>
      <c r="K36" s="76">
        <v>274.39999999999998</v>
      </c>
      <c r="L36" s="76">
        <v>68.599999999999994</v>
      </c>
      <c r="M36" s="76">
        <v>17.149999999999999</v>
      </c>
      <c r="N36" s="76">
        <v>82</v>
      </c>
      <c r="O36" s="76">
        <v>0</v>
      </c>
      <c r="P36" s="76">
        <v>0</v>
      </c>
      <c r="Q36" s="76">
        <v>0</v>
      </c>
      <c r="R36" s="76">
        <v>0</v>
      </c>
      <c r="S36" s="76">
        <v>30600</v>
      </c>
      <c r="T36" s="76">
        <v>0</v>
      </c>
      <c r="U36" s="76">
        <v>10000</v>
      </c>
      <c r="V36" s="76">
        <v>885.3</v>
      </c>
      <c r="W36" s="76">
        <v>0</v>
      </c>
      <c r="X36" s="76">
        <v>0</v>
      </c>
      <c r="Y36" s="76">
        <v>0</v>
      </c>
      <c r="Z36" s="76">
        <v>0</v>
      </c>
      <c r="AA36" s="76">
        <v>0</v>
      </c>
      <c r="AB36" s="76">
        <v>0</v>
      </c>
      <c r="AC36" s="76">
        <v>0</v>
      </c>
      <c r="AD36" s="76">
        <v>0</v>
      </c>
      <c r="AE36" s="76">
        <v>19714.7</v>
      </c>
      <c r="AF36" s="85">
        <v>0.03</v>
      </c>
      <c r="AG36" s="76">
        <v>0</v>
      </c>
      <c r="AH36" s="76">
        <v>591.44000000000005</v>
      </c>
      <c r="AI36" s="76">
        <v>0</v>
      </c>
      <c r="AJ36" s="76">
        <v>591.44000000000005</v>
      </c>
      <c r="AK36" s="76">
        <v>256.70999999999998</v>
      </c>
      <c r="AL36" s="76">
        <v>334.73</v>
      </c>
      <c r="AM36" s="83" t="s">
        <v>182</v>
      </c>
    </row>
    <row r="37" spans="1:39">
      <c r="A37" s="83" t="s">
        <v>182</v>
      </c>
      <c r="B37" s="83" t="s">
        <v>318</v>
      </c>
      <c r="C37" s="83" t="s">
        <v>183</v>
      </c>
      <c r="D37" s="83" t="s">
        <v>319</v>
      </c>
      <c r="E37" s="83" t="s">
        <v>363</v>
      </c>
      <c r="F37" s="83" t="s">
        <v>364</v>
      </c>
      <c r="G37" s="84" t="s">
        <v>184</v>
      </c>
      <c r="H37" s="76">
        <v>17500</v>
      </c>
      <c r="I37" s="76">
        <v>0</v>
      </c>
      <c r="J37" s="76">
        <v>0</v>
      </c>
      <c r="K37" s="76">
        <v>1174.56</v>
      </c>
      <c r="L37" s="76">
        <v>296.64</v>
      </c>
      <c r="M37" s="76">
        <v>73.41</v>
      </c>
      <c r="N37" s="76">
        <v>1762</v>
      </c>
      <c r="O37" s="76">
        <v>0</v>
      </c>
      <c r="P37" s="76">
        <v>0</v>
      </c>
      <c r="Q37" s="76">
        <v>0</v>
      </c>
      <c r="R37" s="76">
        <v>0</v>
      </c>
      <c r="S37" s="76">
        <v>17500</v>
      </c>
      <c r="T37" s="76">
        <v>0</v>
      </c>
      <c r="U37" s="76">
        <v>5000</v>
      </c>
      <c r="V37" s="76">
        <v>3306.61</v>
      </c>
      <c r="W37" s="76">
        <v>0</v>
      </c>
      <c r="X37" s="76">
        <v>0</v>
      </c>
      <c r="Y37" s="76">
        <v>0</v>
      </c>
      <c r="Z37" s="76">
        <v>0</v>
      </c>
      <c r="AA37" s="76">
        <v>0</v>
      </c>
      <c r="AB37" s="76">
        <v>0</v>
      </c>
      <c r="AC37" s="76">
        <v>0</v>
      </c>
      <c r="AD37" s="76">
        <v>0</v>
      </c>
      <c r="AE37" s="76">
        <v>9193.39</v>
      </c>
      <c r="AF37" s="85">
        <v>0.03</v>
      </c>
      <c r="AG37" s="76">
        <v>0</v>
      </c>
      <c r="AH37" s="76">
        <v>275.8</v>
      </c>
      <c r="AI37" s="76">
        <v>0</v>
      </c>
      <c r="AJ37" s="76">
        <v>275.8</v>
      </c>
      <c r="AK37" s="76">
        <v>0</v>
      </c>
      <c r="AL37" s="76">
        <v>275.8</v>
      </c>
      <c r="AM37" s="83" t="s">
        <v>182</v>
      </c>
    </row>
    <row r="38" spans="1:39">
      <c r="A38" s="83" t="s">
        <v>182</v>
      </c>
      <c r="B38" s="83" t="s">
        <v>326</v>
      </c>
      <c r="C38" s="83" t="s">
        <v>183</v>
      </c>
      <c r="D38" s="83" t="s">
        <v>340</v>
      </c>
      <c r="E38" s="83" t="s">
        <v>363</v>
      </c>
      <c r="F38" s="83" t="s">
        <v>364</v>
      </c>
      <c r="G38" s="84" t="s">
        <v>184</v>
      </c>
      <c r="H38" s="76">
        <v>20833</v>
      </c>
      <c r="I38" s="76">
        <v>0</v>
      </c>
      <c r="J38" s="76">
        <v>0</v>
      </c>
      <c r="K38" s="76">
        <v>1559.28</v>
      </c>
      <c r="L38" s="76">
        <v>392.82</v>
      </c>
      <c r="M38" s="76">
        <v>97.46</v>
      </c>
      <c r="N38" s="76">
        <v>2339</v>
      </c>
      <c r="O38" s="76">
        <v>0</v>
      </c>
      <c r="P38" s="76">
        <v>0</v>
      </c>
      <c r="Q38" s="76">
        <v>0</v>
      </c>
      <c r="R38" s="76">
        <v>0</v>
      </c>
      <c r="S38" s="76">
        <v>20833</v>
      </c>
      <c r="T38" s="76">
        <v>0</v>
      </c>
      <c r="U38" s="76">
        <v>5000</v>
      </c>
      <c r="V38" s="76">
        <v>4388.5600000000004</v>
      </c>
      <c r="W38" s="76">
        <v>0</v>
      </c>
      <c r="X38" s="76">
        <v>0</v>
      </c>
      <c r="Y38" s="76">
        <v>0</v>
      </c>
      <c r="Z38" s="76">
        <v>0</v>
      </c>
      <c r="AA38" s="76">
        <v>0</v>
      </c>
      <c r="AB38" s="76">
        <v>0</v>
      </c>
      <c r="AC38" s="76">
        <v>0</v>
      </c>
      <c r="AD38" s="76">
        <v>0</v>
      </c>
      <c r="AE38" s="76">
        <v>11444.44</v>
      </c>
      <c r="AF38" s="85">
        <v>0.03</v>
      </c>
      <c r="AG38" s="76">
        <v>0</v>
      </c>
      <c r="AH38" s="76">
        <v>343.33</v>
      </c>
      <c r="AI38" s="76">
        <v>0</v>
      </c>
      <c r="AJ38" s="76">
        <v>343.33</v>
      </c>
      <c r="AK38" s="76">
        <v>0</v>
      </c>
      <c r="AL38" s="76">
        <v>343.33</v>
      </c>
      <c r="AM38" s="83" t="s">
        <v>182</v>
      </c>
    </row>
    <row r="39" spans="1:39">
      <c r="A39" s="83" t="s">
        <v>182</v>
      </c>
      <c r="B39" s="83" t="s">
        <v>211</v>
      </c>
      <c r="C39" s="83" t="s">
        <v>183</v>
      </c>
      <c r="D39" s="83" t="s">
        <v>212</v>
      </c>
      <c r="E39" s="83" t="s">
        <v>363</v>
      </c>
      <c r="F39" s="83" t="s">
        <v>364</v>
      </c>
      <c r="G39" s="84" t="s">
        <v>184</v>
      </c>
      <c r="H39" s="76">
        <v>14500</v>
      </c>
      <c r="I39" s="76">
        <v>0</v>
      </c>
      <c r="J39" s="76">
        <v>0</v>
      </c>
      <c r="K39" s="76">
        <v>800</v>
      </c>
      <c r="L39" s="76">
        <v>203</v>
      </c>
      <c r="M39" s="76">
        <v>50</v>
      </c>
      <c r="N39" s="76">
        <v>1200</v>
      </c>
      <c r="O39" s="76">
        <v>0</v>
      </c>
      <c r="P39" s="76">
        <v>0</v>
      </c>
      <c r="Q39" s="76">
        <v>0</v>
      </c>
      <c r="R39" s="76">
        <v>0</v>
      </c>
      <c r="S39" s="76">
        <v>14500</v>
      </c>
      <c r="T39" s="76">
        <v>0</v>
      </c>
      <c r="U39" s="76">
        <v>5000</v>
      </c>
      <c r="V39" s="76">
        <v>2253</v>
      </c>
      <c r="W39" s="76">
        <v>0</v>
      </c>
      <c r="X39" s="76">
        <v>0</v>
      </c>
      <c r="Y39" s="76">
        <v>0</v>
      </c>
      <c r="Z39" s="76">
        <v>0</v>
      </c>
      <c r="AA39" s="76">
        <v>0</v>
      </c>
      <c r="AB39" s="76">
        <v>0</v>
      </c>
      <c r="AC39" s="76">
        <v>0</v>
      </c>
      <c r="AD39" s="76">
        <v>0</v>
      </c>
      <c r="AE39" s="76">
        <v>7247</v>
      </c>
      <c r="AF39" s="85">
        <v>0.03</v>
      </c>
      <c r="AG39" s="76">
        <v>0</v>
      </c>
      <c r="AH39" s="76">
        <v>217.41</v>
      </c>
      <c r="AI39" s="76">
        <v>0</v>
      </c>
      <c r="AJ39" s="76">
        <v>217.41</v>
      </c>
      <c r="AK39" s="76">
        <v>0</v>
      </c>
      <c r="AL39" s="76">
        <v>217.41</v>
      </c>
      <c r="AM39" s="83" t="s">
        <v>182</v>
      </c>
    </row>
    <row r="40" spans="1:39">
      <c r="A40" s="83" t="s">
        <v>182</v>
      </c>
      <c r="B40" s="83" t="s">
        <v>186</v>
      </c>
      <c r="C40" s="83" t="s">
        <v>183</v>
      </c>
      <c r="D40" s="83" t="s">
        <v>41</v>
      </c>
      <c r="E40" s="83" t="s">
        <v>363</v>
      </c>
      <c r="F40" s="83" t="s">
        <v>364</v>
      </c>
      <c r="G40" s="84" t="s">
        <v>184</v>
      </c>
      <c r="H40" s="76">
        <v>11000</v>
      </c>
      <c r="I40" s="76">
        <v>0</v>
      </c>
      <c r="J40" s="76">
        <v>0</v>
      </c>
      <c r="K40" s="76">
        <v>428.8</v>
      </c>
      <c r="L40" s="76">
        <v>110.2</v>
      </c>
      <c r="M40" s="76">
        <v>26.8</v>
      </c>
      <c r="N40" s="76">
        <v>643</v>
      </c>
      <c r="O40" s="76">
        <v>0</v>
      </c>
      <c r="P40" s="76">
        <v>0</v>
      </c>
      <c r="Q40" s="76">
        <v>0</v>
      </c>
      <c r="R40" s="76">
        <v>0</v>
      </c>
      <c r="S40" s="76">
        <v>17068.97</v>
      </c>
      <c r="T40" s="76">
        <v>0</v>
      </c>
      <c r="U40" s="76">
        <v>10000</v>
      </c>
      <c r="V40" s="76">
        <v>2417.6</v>
      </c>
      <c r="W40" s="76">
        <v>0</v>
      </c>
      <c r="X40" s="76">
        <v>0</v>
      </c>
      <c r="Y40" s="76">
        <v>0</v>
      </c>
      <c r="Z40" s="76">
        <v>0</v>
      </c>
      <c r="AA40" s="76">
        <v>0</v>
      </c>
      <c r="AB40" s="76">
        <v>0</v>
      </c>
      <c r="AC40" s="76">
        <v>0</v>
      </c>
      <c r="AD40" s="76">
        <v>0</v>
      </c>
      <c r="AE40" s="76">
        <v>4651.37</v>
      </c>
      <c r="AF40" s="85">
        <v>0.03</v>
      </c>
      <c r="AG40" s="76">
        <v>0</v>
      </c>
      <c r="AH40" s="76">
        <v>139.54</v>
      </c>
      <c r="AI40" s="76">
        <v>0</v>
      </c>
      <c r="AJ40" s="76">
        <v>139.54</v>
      </c>
      <c r="AK40" s="76">
        <v>0</v>
      </c>
      <c r="AL40" s="76">
        <v>139.54</v>
      </c>
      <c r="AM40" s="83" t="s">
        <v>182</v>
      </c>
    </row>
    <row r="41" spans="1:39">
      <c r="A41" s="83" t="s">
        <v>182</v>
      </c>
      <c r="B41" s="83" t="s">
        <v>330</v>
      </c>
      <c r="C41" s="83" t="s">
        <v>183</v>
      </c>
      <c r="D41" s="83" t="s">
        <v>331</v>
      </c>
      <c r="E41" s="83" t="s">
        <v>363</v>
      </c>
      <c r="F41" s="83" t="s">
        <v>364</v>
      </c>
      <c r="G41" s="84" t="s">
        <v>184</v>
      </c>
      <c r="H41" s="76">
        <v>27500</v>
      </c>
      <c r="I41" s="76">
        <v>0</v>
      </c>
      <c r="J41" s="76">
        <v>0</v>
      </c>
      <c r="K41" s="76">
        <v>2257.6799999999998</v>
      </c>
      <c r="L41" s="76">
        <v>567.41999999999996</v>
      </c>
      <c r="M41" s="76">
        <v>141.11000000000001</v>
      </c>
      <c r="N41" s="76">
        <v>3387</v>
      </c>
      <c r="O41" s="76">
        <v>0</v>
      </c>
      <c r="P41" s="76">
        <v>0</v>
      </c>
      <c r="Q41" s="76">
        <v>0</v>
      </c>
      <c r="R41" s="76">
        <v>0</v>
      </c>
      <c r="S41" s="76">
        <v>27500</v>
      </c>
      <c r="T41" s="76">
        <v>0</v>
      </c>
      <c r="U41" s="76">
        <v>5000</v>
      </c>
      <c r="V41" s="76">
        <v>6353.21</v>
      </c>
      <c r="W41" s="76">
        <v>0</v>
      </c>
      <c r="X41" s="76">
        <v>0</v>
      </c>
      <c r="Y41" s="76">
        <v>0</v>
      </c>
      <c r="Z41" s="76">
        <v>0</v>
      </c>
      <c r="AA41" s="76">
        <v>0</v>
      </c>
      <c r="AB41" s="76">
        <v>0</v>
      </c>
      <c r="AC41" s="76">
        <v>0</v>
      </c>
      <c r="AD41" s="76">
        <v>0</v>
      </c>
      <c r="AE41" s="76">
        <v>16146.79</v>
      </c>
      <c r="AF41" s="85">
        <v>0.03</v>
      </c>
      <c r="AG41" s="76">
        <v>0</v>
      </c>
      <c r="AH41" s="76">
        <v>484.4</v>
      </c>
      <c r="AI41" s="76">
        <v>0</v>
      </c>
      <c r="AJ41" s="76">
        <v>484.4</v>
      </c>
      <c r="AK41" s="76">
        <v>0</v>
      </c>
      <c r="AL41" s="76">
        <v>484.4</v>
      </c>
      <c r="AM41" s="83" t="s">
        <v>182</v>
      </c>
    </row>
    <row r="42" spans="1:39">
      <c r="A42" s="83" t="s">
        <v>182</v>
      </c>
      <c r="B42" s="83" t="s">
        <v>322</v>
      </c>
      <c r="C42" s="83" t="s">
        <v>183</v>
      </c>
      <c r="D42" s="83" t="s">
        <v>323</v>
      </c>
      <c r="E42" s="83" t="s">
        <v>363</v>
      </c>
      <c r="F42" s="83" t="s">
        <v>364</v>
      </c>
      <c r="G42" s="84" t="s">
        <v>184</v>
      </c>
      <c r="H42" s="76">
        <v>13333</v>
      </c>
      <c r="I42" s="76">
        <v>0</v>
      </c>
      <c r="J42" s="76">
        <v>0</v>
      </c>
      <c r="K42" s="76">
        <v>760.64</v>
      </c>
      <c r="L42" s="76">
        <v>193.16</v>
      </c>
      <c r="M42" s="76">
        <v>47.54</v>
      </c>
      <c r="N42" s="76">
        <v>1141</v>
      </c>
      <c r="O42" s="76">
        <v>0</v>
      </c>
      <c r="P42" s="76">
        <v>0</v>
      </c>
      <c r="Q42" s="76">
        <v>0</v>
      </c>
      <c r="R42" s="76">
        <v>0</v>
      </c>
      <c r="S42" s="76">
        <v>13333</v>
      </c>
      <c r="T42" s="76">
        <v>0</v>
      </c>
      <c r="U42" s="76">
        <v>5000</v>
      </c>
      <c r="V42" s="76">
        <v>2142.34</v>
      </c>
      <c r="W42" s="76">
        <v>0</v>
      </c>
      <c r="X42" s="76">
        <v>0</v>
      </c>
      <c r="Y42" s="76">
        <v>0</v>
      </c>
      <c r="Z42" s="76">
        <v>0</v>
      </c>
      <c r="AA42" s="76">
        <v>0</v>
      </c>
      <c r="AB42" s="76">
        <v>0</v>
      </c>
      <c r="AC42" s="76">
        <v>0</v>
      </c>
      <c r="AD42" s="76">
        <v>0</v>
      </c>
      <c r="AE42" s="76">
        <v>6190.66</v>
      </c>
      <c r="AF42" s="85">
        <v>0.03</v>
      </c>
      <c r="AG42" s="76">
        <v>0</v>
      </c>
      <c r="AH42" s="76">
        <v>185.72</v>
      </c>
      <c r="AI42" s="76">
        <v>0</v>
      </c>
      <c r="AJ42" s="76">
        <v>185.72</v>
      </c>
      <c r="AK42" s="76">
        <v>0</v>
      </c>
      <c r="AL42" s="76">
        <v>185.72</v>
      </c>
      <c r="AM42" s="83" t="s">
        <v>182</v>
      </c>
    </row>
    <row r="43" spans="1:39">
      <c r="A43" s="83" t="s">
        <v>182</v>
      </c>
      <c r="B43" s="83" t="s">
        <v>50</v>
      </c>
      <c r="C43" s="83" t="s">
        <v>183</v>
      </c>
      <c r="D43" s="83" t="s">
        <v>51</v>
      </c>
      <c r="E43" s="83" t="s">
        <v>363</v>
      </c>
      <c r="F43" s="83" t="s">
        <v>364</v>
      </c>
      <c r="G43" s="84" t="s">
        <v>184</v>
      </c>
      <c r="H43" s="76">
        <v>24600</v>
      </c>
      <c r="I43" s="76">
        <v>0</v>
      </c>
      <c r="J43" s="76">
        <v>0</v>
      </c>
      <c r="K43" s="76">
        <v>274.39999999999998</v>
      </c>
      <c r="L43" s="76">
        <v>68.599999999999994</v>
      </c>
      <c r="M43" s="76">
        <v>17.149999999999999</v>
      </c>
      <c r="N43" s="76">
        <v>82</v>
      </c>
      <c r="O43" s="76">
        <v>0</v>
      </c>
      <c r="P43" s="76">
        <v>0</v>
      </c>
      <c r="Q43" s="76">
        <v>0</v>
      </c>
      <c r="R43" s="76">
        <v>0</v>
      </c>
      <c r="S43" s="76">
        <v>49634.48</v>
      </c>
      <c r="T43" s="76">
        <v>0</v>
      </c>
      <c r="U43" s="76">
        <v>10000</v>
      </c>
      <c r="V43" s="76">
        <v>885.3</v>
      </c>
      <c r="W43" s="76">
        <v>0</v>
      </c>
      <c r="X43" s="76">
        <v>0</v>
      </c>
      <c r="Y43" s="76">
        <v>0</v>
      </c>
      <c r="Z43" s="76">
        <v>0</v>
      </c>
      <c r="AA43" s="76">
        <v>0</v>
      </c>
      <c r="AB43" s="76">
        <v>0</v>
      </c>
      <c r="AC43" s="76">
        <v>0</v>
      </c>
      <c r="AD43" s="76">
        <v>0</v>
      </c>
      <c r="AE43" s="76">
        <v>38749.18</v>
      </c>
      <c r="AF43" s="85">
        <v>0.1</v>
      </c>
      <c r="AG43" s="76">
        <v>2520</v>
      </c>
      <c r="AH43" s="76">
        <v>1354.92</v>
      </c>
      <c r="AI43" s="76">
        <v>0</v>
      </c>
      <c r="AJ43" s="76">
        <v>1354.92</v>
      </c>
      <c r="AK43" s="76">
        <v>587.74</v>
      </c>
      <c r="AL43" s="76">
        <v>767.18</v>
      </c>
      <c r="AM43" s="83" t="s">
        <v>182</v>
      </c>
    </row>
    <row r="44" spans="1:39">
      <c r="A44" s="83" t="s">
        <v>182</v>
      </c>
      <c r="B44" s="83" t="s">
        <v>217</v>
      </c>
      <c r="C44" s="83" t="s">
        <v>183</v>
      </c>
      <c r="D44" s="83" t="s">
        <v>218</v>
      </c>
      <c r="E44" s="83" t="s">
        <v>363</v>
      </c>
      <c r="F44" s="83" t="s">
        <v>364</v>
      </c>
      <c r="G44" s="84" t="s">
        <v>184</v>
      </c>
      <c r="H44" s="76">
        <v>1000</v>
      </c>
      <c r="I44" s="76">
        <v>0</v>
      </c>
      <c r="J44" s="76">
        <v>0</v>
      </c>
      <c r="K44" s="76">
        <v>274.39999999999998</v>
      </c>
      <c r="L44" s="76">
        <v>68.599999999999994</v>
      </c>
      <c r="M44" s="76">
        <v>17.149999999999999</v>
      </c>
      <c r="N44" s="76">
        <v>82.5</v>
      </c>
      <c r="O44" s="76">
        <v>0</v>
      </c>
      <c r="P44" s="76">
        <v>0</v>
      </c>
      <c r="Q44" s="76">
        <v>0</v>
      </c>
      <c r="R44" s="76">
        <v>0</v>
      </c>
      <c r="S44" s="76">
        <v>1000</v>
      </c>
      <c r="T44" s="76">
        <v>0</v>
      </c>
      <c r="U44" s="76">
        <v>5000</v>
      </c>
      <c r="V44" s="76">
        <v>442.65</v>
      </c>
      <c r="W44" s="76">
        <v>0</v>
      </c>
      <c r="X44" s="76">
        <v>0</v>
      </c>
      <c r="Y44" s="76">
        <v>0</v>
      </c>
      <c r="Z44" s="76">
        <v>0</v>
      </c>
      <c r="AA44" s="76">
        <v>0</v>
      </c>
      <c r="AB44" s="76">
        <v>0</v>
      </c>
      <c r="AC44" s="76">
        <v>0</v>
      </c>
      <c r="AD44" s="76">
        <v>0</v>
      </c>
      <c r="AE44" s="76">
        <v>0</v>
      </c>
      <c r="AF44" s="85">
        <v>0.03</v>
      </c>
      <c r="AG44" s="76">
        <v>0</v>
      </c>
      <c r="AH44" s="76">
        <v>0</v>
      </c>
      <c r="AI44" s="76">
        <v>0</v>
      </c>
      <c r="AJ44" s="76">
        <v>0</v>
      </c>
      <c r="AK44" s="76">
        <v>0</v>
      </c>
      <c r="AL44" s="76">
        <v>0</v>
      </c>
      <c r="AM44" s="83" t="s">
        <v>182</v>
      </c>
    </row>
    <row r="45" spans="1:39">
      <c r="A45" s="83" t="s">
        <v>182</v>
      </c>
      <c r="B45" s="83" t="s">
        <v>201</v>
      </c>
      <c r="C45" s="83" t="s">
        <v>183</v>
      </c>
      <c r="D45" s="83" t="s">
        <v>202</v>
      </c>
      <c r="E45" s="83" t="s">
        <v>363</v>
      </c>
      <c r="F45" s="83" t="s">
        <v>364</v>
      </c>
      <c r="G45" s="84" t="s">
        <v>184</v>
      </c>
      <c r="H45" s="76">
        <v>17533.330000000002</v>
      </c>
      <c r="I45" s="76">
        <v>0</v>
      </c>
      <c r="J45" s="76">
        <v>0</v>
      </c>
      <c r="K45" s="76">
        <v>1736</v>
      </c>
      <c r="L45" s="76">
        <v>437</v>
      </c>
      <c r="M45" s="76">
        <v>108.5</v>
      </c>
      <c r="N45" s="76">
        <v>2604</v>
      </c>
      <c r="O45" s="76">
        <v>0</v>
      </c>
      <c r="P45" s="76">
        <v>0</v>
      </c>
      <c r="Q45" s="76">
        <v>0</v>
      </c>
      <c r="R45" s="76">
        <v>0</v>
      </c>
      <c r="S45" s="76">
        <v>17533.330000000002</v>
      </c>
      <c r="T45" s="76">
        <v>0</v>
      </c>
      <c r="U45" s="76">
        <v>5000</v>
      </c>
      <c r="V45" s="76">
        <v>4885.5</v>
      </c>
      <c r="W45" s="76">
        <v>0</v>
      </c>
      <c r="X45" s="76">
        <v>0</v>
      </c>
      <c r="Y45" s="76">
        <v>0</v>
      </c>
      <c r="Z45" s="76">
        <v>0</v>
      </c>
      <c r="AA45" s="76">
        <v>0</v>
      </c>
      <c r="AB45" s="76">
        <v>0</v>
      </c>
      <c r="AC45" s="76">
        <v>0</v>
      </c>
      <c r="AD45" s="76">
        <v>0</v>
      </c>
      <c r="AE45" s="76">
        <v>7647.83</v>
      </c>
      <c r="AF45" s="85">
        <v>0.03</v>
      </c>
      <c r="AG45" s="76">
        <v>0</v>
      </c>
      <c r="AH45" s="76">
        <v>229.43</v>
      </c>
      <c r="AI45" s="76">
        <v>0</v>
      </c>
      <c r="AJ45" s="76">
        <v>229.43</v>
      </c>
      <c r="AK45" s="76">
        <v>0</v>
      </c>
      <c r="AL45" s="76">
        <v>229.43</v>
      </c>
      <c r="AM45" s="83" t="s">
        <v>182</v>
      </c>
    </row>
    <row r="46" spans="1:39">
      <c r="A46" s="83" t="s">
        <v>182</v>
      </c>
      <c r="B46" s="83" t="s">
        <v>39</v>
      </c>
      <c r="C46" s="83" t="s">
        <v>183</v>
      </c>
      <c r="D46" s="83" t="s">
        <v>40</v>
      </c>
      <c r="E46" s="83" t="s">
        <v>363</v>
      </c>
      <c r="F46" s="83" t="s">
        <v>364</v>
      </c>
      <c r="G46" s="84" t="s">
        <v>184</v>
      </c>
      <c r="H46" s="76">
        <v>5945</v>
      </c>
      <c r="I46" s="76">
        <v>0</v>
      </c>
      <c r="J46" s="76">
        <v>0</v>
      </c>
      <c r="K46" s="76">
        <v>428.8</v>
      </c>
      <c r="L46" s="76">
        <v>110.2</v>
      </c>
      <c r="M46" s="76">
        <v>26.8</v>
      </c>
      <c r="N46" s="76">
        <v>456</v>
      </c>
      <c r="O46" s="76">
        <v>0</v>
      </c>
      <c r="P46" s="76">
        <v>0</v>
      </c>
      <c r="Q46" s="76">
        <v>0</v>
      </c>
      <c r="R46" s="76">
        <v>0</v>
      </c>
      <c r="S46" s="76">
        <v>9225</v>
      </c>
      <c r="T46" s="76">
        <v>0</v>
      </c>
      <c r="U46" s="76">
        <v>10000</v>
      </c>
      <c r="V46" s="76">
        <v>2043.6</v>
      </c>
      <c r="W46" s="76">
        <v>0</v>
      </c>
      <c r="X46" s="76">
        <v>0</v>
      </c>
      <c r="Y46" s="76">
        <v>0</v>
      </c>
      <c r="Z46" s="76">
        <v>0</v>
      </c>
      <c r="AA46" s="76">
        <v>0</v>
      </c>
      <c r="AB46" s="76">
        <v>0</v>
      </c>
      <c r="AC46" s="76">
        <v>0</v>
      </c>
      <c r="AD46" s="76">
        <v>0</v>
      </c>
      <c r="AE46" s="76">
        <v>0</v>
      </c>
      <c r="AF46" s="85">
        <v>0.03</v>
      </c>
      <c r="AG46" s="76">
        <v>0</v>
      </c>
      <c r="AH46" s="76">
        <v>0</v>
      </c>
      <c r="AI46" s="76">
        <v>0</v>
      </c>
      <c r="AJ46" s="76">
        <v>0</v>
      </c>
      <c r="AK46" s="76">
        <v>0</v>
      </c>
      <c r="AL46" s="76">
        <v>0</v>
      </c>
      <c r="AM46" s="83" t="s">
        <v>182</v>
      </c>
    </row>
    <row r="47" spans="1:39">
      <c r="A47" s="83" t="s">
        <v>182</v>
      </c>
      <c r="B47" s="83" t="s">
        <v>205</v>
      </c>
      <c r="C47" s="83" t="s">
        <v>183</v>
      </c>
      <c r="D47" s="83" t="s">
        <v>206</v>
      </c>
      <c r="E47" s="83" t="s">
        <v>363</v>
      </c>
      <c r="F47" s="83" t="s">
        <v>364</v>
      </c>
      <c r="G47" s="84" t="s">
        <v>184</v>
      </c>
      <c r="H47" s="76">
        <v>16866.669999999998</v>
      </c>
      <c r="I47" s="76">
        <v>0</v>
      </c>
      <c r="J47" s="76">
        <v>0</v>
      </c>
      <c r="K47" s="76">
        <v>428.8</v>
      </c>
      <c r="L47" s="76">
        <v>110.2</v>
      </c>
      <c r="M47" s="76">
        <v>26.8</v>
      </c>
      <c r="N47" s="76">
        <v>960</v>
      </c>
      <c r="O47" s="76">
        <v>0</v>
      </c>
      <c r="P47" s="76">
        <v>0</v>
      </c>
      <c r="Q47" s="76">
        <v>0</v>
      </c>
      <c r="R47" s="76">
        <v>0</v>
      </c>
      <c r="S47" s="76">
        <v>16866.669999999998</v>
      </c>
      <c r="T47" s="76">
        <v>0</v>
      </c>
      <c r="U47" s="76">
        <v>5000</v>
      </c>
      <c r="V47" s="76">
        <v>1525.8</v>
      </c>
      <c r="W47" s="76">
        <v>0</v>
      </c>
      <c r="X47" s="76">
        <v>0</v>
      </c>
      <c r="Y47" s="76">
        <v>0</v>
      </c>
      <c r="Z47" s="76">
        <v>0</v>
      </c>
      <c r="AA47" s="76">
        <v>0</v>
      </c>
      <c r="AB47" s="76">
        <v>0</v>
      </c>
      <c r="AC47" s="76">
        <v>0</v>
      </c>
      <c r="AD47" s="76">
        <v>0</v>
      </c>
      <c r="AE47" s="76">
        <v>10340.870000000001</v>
      </c>
      <c r="AF47" s="85">
        <v>0.03</v>
      </c>
      <c r="AG47" s="76">
        <v>0</v>
      </c>
      <c r="AH47" s="76">
        <v>310.23</v>
      </c>
      <c r="AI47" s="76">
        <v>0</v>
      </c>
      <c r="AJ47" s="76">
        <v>310.23</v>
      </c>
      <c r="AK47" s="76">
        <v>0</v>
      </c>
      <c r="AL47" s="76">
        <v>310.23</v>
      </c>
      <c r="AM47" s="83" t="s">
        <v>182</v>
      </c>
    </row>
    <row r="48" spans="1:39">
      <c r="A48" s="83" t="s">
        <v>182</v>
      </c>
      <c r="B48" s="83" t="s">
        <v>56</v>
      </c>
      <c r="C48" s="83" t="s">
        <v>183</v>
      </c>
      <c r="D48" s="83" t="s">
        <v>57</v>
      </c>
      <c r="E48" s="83" t="s">
        <v>363</v>
      </c>
      <c r="F48" s="83" t="s">
        <v>364</v>
      </c>
      <c r="G48" s="84" t="s">
        <v>184</v>
      </c>
      <c r="H48" s="76">
        <v>16634.48</v>
      </c>
      <c r="I48" s="76">
        <v>0</v>
      </c>
      <c r="J48" s="76">
        <v>0</v>
      </c>
      <c r="K48" s="76">
        <v>274.39999999999998</v>
      </c>
      <c r="L48" s="76">
        <v>68.599999999999994</v>
      </c>
      <c r="M48" s="76">
        <v>17.149999999999999</v>
      </c>
      <c r="N48" s="76">
        <v>1319.5</v>
      </c>
      <c r="O48" s="76">
        <v>0</v>
      </c>
      <c r="P48" s="76">
        <v>0</v>
      </c>
      <c r="Q48" s="76">
        <v>0</v>
      </c>
      <c r="R48" s="76">
        <v>0</v>
      </c>
      <c r="S48" s="76">
        <v>27634.48</v>
      </c>
      <c r="T48" s="76">
        <v>0</v>
      </c>
      <c r="U48" s="76">
        <v>10000</v>
      </c>
      <c r="V48" s="76">
        <v>3359.8</v>
      </c>
      <c r="W48" s="76">
        <v>0</v>
      </c>
      <c r="X48" s="76">
        <v>0</v>
      </c>
      <c r="Y48" s="76">
        <v>0</v>
      </c>
      <c r="Z48" s="76">
        <v>0</v>
      </c>
      <c r="AA48" s="76">
        <v>0</v>
      </c>
      <c r="AB48" s="76">
        <v>0</v>
      </c>
      <c r="AC48" s="76">
        <v>0</v>
      </c>
      <c r="AD48" s="76">
        <v>0</v>
      </c>
      <c r="AE48" s="76">
        <v>14274.68</v>
      </c>
      <c r="AF48" s="85">
        <v>0.03</v>
      </c>
      <c r="AG48" s="76">
        <v>0</v>
      </c>
      <c r="AH48" s="76">
        <v>428.24</v>
      </c>
      <c r="AI48" s="76">
        <v>0</v>
      </c>
      <c r="AJ48" s="76">
        <v>428.24</v>
      </c>
      <c r="AK48" s="76">
        <v>129.6</v>
      </c>
      <c r="AL48" s="76">
        <v>298.64</v>
      </c>
      <c r="AM48" s="83" t="s">
        <v>182</v>
      </c>
    </row>
    <row r="49" spans="1:39">
      <c r="A49" s="83" t="s">
        <v>182</v>
      </c>
      <c r="B49" s="83" t="s">
        <v>199</v>
      </c>
      <c r="C49" s="83" t="s">
        <v>183</v>
      </c>
      <c r="D49" s="83" t="s">
        <v>200</v>
      </c>
      <c r="E49" s="83" t="s">
        <v>363</v>
      </c>
      <c r="F49" s="83" t="s">
        <v>364</v>
      </c>
      <c r="G49" s="84" t="s">
        <v>184</v>
      </c>
      <c r="H49" s="76">
        <v>19200</v>
      </c>
      <c r="I49" s="76">
        <v>0</v>
      </c>
      <c r="J49" s="76">
        <v>0</v>
      </c>
      <c r="K49" s="76">
        <v>1736</v>
      </c>
      <c r="L49" s="76">
        <v>437</v>
      </c>
      <c r="M49" s="76">
        <v>108.5</v>
      </c>
      <c r="N49" s="76">
        <v>2604</v>
      </c>
      <c r="O49" s="76">
        <v>0</v>
      </c>
      <c r="P49" s="76">
        <v>0</v>
      </c>
      <c r="Q49" s="76">
        <v>0</v>
      </c>
      <c r="R49" s="76">
        <v>0</v>
      </c>
      <c r="S49" s="76">
        <v>19200</v>
      </c>
      <c r="T49" s="76">
        <v>0</v>
      </c>
      <c r="U49" s="76">
        <v>5000</v>
      </c>
      <c r="V49" s="76">
        <v>4885.5</v>
      </c>
      <c r="W49" s="76">
        <v>0</v>
      </c>
      <c r="X49" s="76">
        <v>0</v>
      </c>
      <c r="Y49" s="76">
        <v>0</v>
      </c>
      <c r="Z49" s="76">
        <v>0</v>
      </c>
      <c r="AA49" s="76">
        <v>0</v>
      </c>
      <c r="AB49" s="76">
        <v>0</v>
      </c>
      <c r="AC49" s="76">
        <v>0</v>
      </c>
      <c r="AD49" s="76">
        <v>0</v>
      </c>
      <c r="AE49" s="76">
        <v>9314.5</v>
      </c>
      <c r="AF49" s="85">
        <v>0.03</v>
      </c>
      <c r="AG49" s="76">
        <v>0</v>
      </c>
      <c r="AH49" s="76">
        <v>279.44</v>
      </c>
      <c r="AI49" s="76">
        <v>0</v>
      </c>
      <c r="AJ49" s="76">
        <v>279.44</v>
      </c>
      <c r="AK49" s="76">
        <v>0</v>
      </c>
      <c r="AL49" s="76">
        <v>279.44</v>
      </c>
      <c r="AM49" s="83" t="s">
        <v>182</v>
      </c>
    </row>
    <row r="50" spans="1:39">
      <c r="A50" s="83"/>
      <c r="B50" s="83"/>
      <c r="C50" s="83"/>
      <c r="D50" s="83"/>
      <c r="E50" s="82"/>
      <c r="F50" s="82"/>
      <c r="G50" s="82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85"/>
      <c r="AG50" s="76"/>
      <c r="AH50" s="76"/>
      <c r="AI50" s="76"/>
      <c r="AJ50" s="76"/>
      <c r="AK50" s="76"/>
      <c r="AL50" s="76"/>
      <c r="AM50" s="83"/>
    </row>
  </sheetData>
  <phoneticPr fontId="2" type="noConversion"/>
  <conditionalFormatting sqref="B21:B23">
    <cfRule type="duplicateValues" dxfId="8" priority="1"/>
  </conditionalFormatting>
  <conditionalFormatting sqref="B24:B36">
    <cfRule type="duplicateValues" dxfId="7" priority="2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H16"/>
  <sheetViews>
    <sheetView workbookViewId="0">
      <selection activeCell="M18" sqref="M18"/>
    </sheetView>
  </sheetViews>
  <sheetFormatPr defaultColWidth="9" defaultRowHeight="16.5"/>
  <cols>
    <col min="1" max="1" width="10" style="102" customWidth="1"/>
    <col min="2" max="2" width="31.26953125" style="102" bestFit="1" customWidth="1"/>
    <col min="3" max="3" width="6" style="102" customWidth="1"/>
    <col min="4" max="4" width="8.453125" style="102" hidden="1" customWidth="1"/>
    <col min="5" max="5" width="8.26953125" style="102" hidden="1" customWidth="1"/>
    <col min="6" max="6" width="11.90625" style="102" customWidth="1"/>
    <col min="7" max="7" width="16.36328125" style="102" customWidth="1"/>
    <col min="8" max="11" width="8.453125" style="102" customWidth="1"/>
    <col min="12" max="12" width="9.08984375" style="102" customWidth="1"/>
    <col min="13" max="14" width="9.26953125" style="102" customWidth="1"/>
    <col min="15" max="15" width="7.453125" style="102" customWidth="1"/>
    <col min="16" max="16" width="11.26953125" style="102" customWidth="1"/>
    <col min="17" max="17" width="9.08984375" style="102" customWidth="1"/>
    <col min="18" max="21" width="9.26953125" style="102" customWidth="1"/>
    <col min="22" max="22" width="9.08984375" style="102" customWidth="1"/>
    <col min="23" max="26" width="9.26953125" style="102" customWidth="1"/>
    <col min="27" max="28" width="9.08984375" style="102" customWidth="1"/>
    <col min="29" max="29" width="9" style="102" customWidth="1"/>
    <col min="30" max="30" width="9.08984375" style="102" customWidth="1"/>
    <col min="31" max="31" width="9.26953125" style="102" customWidth="1"/>
    <col min="32" max="32" width="8.90625" style="102" customWidth="1"/>
    <col min="33" max="33" width="9.08984375" style="102" customWidth="1"/>
    <col min="34" max="34" width="9.26953125" style="102" customWidth="1"/>
    <col min="35" max="35" width="11.08984375" style="102" customWidth="1"/>
    <col min="36" max="36" width="9.26953125" style="102" customWidth="1"/>
    <col min="37" max="37" width="8.26953125" style="102" customWidth="1"/>
    <col min="38" max="38" width="9.08984375" style="102" hidden="1" customWidth="1"/>
    <col min="39" max="39" width="9.26953125" style="102" hidden="1" customWidth="1"/>
    <col min="40" max="40" width="9.26953125" style="102" customWidth="1"/>
    <col min="41" max="42" width="9.26953125" style="102" hidden="1" customWidth="1"/>
    <col min="43" max="43" width="9.90625" style="102" customWidth="1"/>
    <col min="44" max="44" width="9.36328125" style="102" customWidth="1"/>
    <col min="45" max="45" width="10.26953125" style="123" customWidth="1"/>
    <col min="46" max="46" width="10" style="123" customWidth="1"/>
    <col min="47" max="49" width="9.26953125" style="123" customWidth="1"/>
    <col min="50" max="50" width="9.26953125" style="102" customWidth="1"/>
    <col min="51" max="51" width="5.90625" style="102" customWidth="1"/>
    <col min="52" max="52" width="8.36328125" style="102" customWidth="1"/>
    <col min="53" max="53" width="5.90625" style="102" customWidth="1"/>
    <col min="54" max="54" width="8.90625" style="102" customWidth="1"/>
    <col min="55" max="55" width="10.90625" style="102" customWidth="1"/>
    <col min="56" max="56" width="40.26953125" style="124" customWidth="1"/>
    <col min="57" max="57" width="10.6328125" style="102" customWidth="1"/>
    <col min="58" max="16384" width="9" style="102"/>
  </cols>
  <sheetData>
    <row r="1" spans="1:60" s="99" customFormat="1" ht="14">
      <c r="A1" s="305" t="s">
        <v>7</v>
      </c>
      <c r="B1" s="303" t="s">
        <v>258</v>
      </c>
      <c r="C1" s="303" t="s">
        <v>259</v>
      </c>
      <c r="D1" s="305" t="s">
        <v>260</v>
      </c>
      <c r="E1" s="303" t="s">
        <v>261</v>
      </c>
      <c r="F1" s="303" t="s">
        <v>262</v>
      </c>
      <c r="G1" s="303" t="s">
        <v>263</v>
      </c>
      <c r="H1" s="303" t="s">
        <v>264</v>
      </c>
      <c r="I1" s="303" t="s">
        <v>265</v>
      </c>
      <c r="J1" s="303" t="s">
        <v>266</v>
      </c>
      <c r="K1" s="303" t="s">
        <v>267</v>
      </c>
      <c r="L1" s="307" t="s">
        <v>92</v>
      </c>
      <c r="M1" s="307"/>
      <c r="N1" s="307"/>
      <c r="O1" s="307"/>
      <c r="P1" s="307"/>
      <c r="Q1" s="307" t="s">
        <v>99</v>
      </c>
      <c r="R1" s="307"/>
      <c r="S1" s="307"/>
      <c r="T1" s="307"/>
      <c r="U1" s="307"/>
      <c r="V1" s="307" t="s">
        <v>103</v>
      </c>
      <c r="W1" s="307"/>
      <c r="X1" s="307"/>
      <c r="Y1" s="307"/>
      <c r="Z1" s="307"/>
      <c r="AA1" s="305" t="s">
        <v>109</v>
      </c>
      <c r="AB1" s="305"/>
      <c r="AC1" s="305"/>
      <c r="AD1" s="305" t="s">
        <v>105</v>
      </c>
      <c r="AE1" s="305"/>
      <c r="AF1" s="305"/>
      <c r="AG1" s="307" t="s">
        <v>268</v>
      </c>
      <c r="AH1" s="307"/>
      <c r="AI1" s="307"/>
      <c r="AJ1" s="307"/>
      <c r="AK1" s="307"/>
      <c r="AL1" s="305" t="s">
        <v>269</v>
      </c>
      <c r="AM1" s="305"/>
      <c r="AN1" s="305"/>
      <c r="AO1" s="305"/>
      <c r="AP1" s="305"/>
      <c r="AQ1" s="305" t="s">
        <v>125</v>
      </c>
      <c r="AR1" s="305"/>
      <c r="AS1" s="309" t="s">
        <v>270</v>
      </c>
      <c r="AT1" s="309"/>
      <c r="AU1" s="309"/>
      <c r="AV1" s="309"/>
      <c r="AW1" s="309"/>
      <c r="AX1" s="305" t="s">
        <v>252</v>
      </c>
      <c r="AY1" s="305"/>
      <c r="AZ1" s="305" t="s">
        <v>271</v>
      </c>
      <c r="BA1" s="305"/>
      <c r="BB1" s="305" t="s">
        <v>25</v>
      </c>
      <c r="BC1" s="305" t="s">
        <v>272</v>
      </c>
      <c r="BD1" s="310" t="s">
        <v>181</v>
      </c>
    </row>
    <row r="2" spans="1:60" ht="14">
      <c r="A2" s="305"/>
      <c r="B2" s="306"/>
      <c r="C2" s="303"/>
      <c r="D2" s="305"/>
      <c r="E2" s="303"/>
      <c r="F2" s="304"/>
      <c r="G2" s="304"/>
      <c r="H2" s="303"/>
      <c r="I2" s="303"/>
      <c r="J2" s="303"/>
      <c r="K2" s="303"/>
      <c r="L2" s="100" t="s">
        <v>273</v>
      </c>
      <c r="M2" s="100" t="s">
        <v>274</v>
      </c>
      <c r="N2" s="100" t="s">
        <v>275</v>
      </c>
      <c r="O2" s="100" t="s">
        <v>276</v>
      </c>
      <c r="P2" s="100" t="s">
        <v>277</v>
      </c>
      <c r="Q2" s="100" t="s">
        <v>273</v>
      </c>
      <c r="R2" s="100" t="s">
        <v>274</v>
      </c>
      <c r="S2" s="100" t="s">
        <v>275</v>
      </c>
      <c r="T2" s="100" t="s">
        <v>276</v>
      </c>
      <c r="U2" s="100" t="s">
        <v>277</v>
      </c>
      <c r="V2" s="100" t="s">
        <v>273</v>
      </c>
      <c r="W2" s="100" t="s">
        <v>274</v>
      </c>
      <c r="X2" s="100" t="s">
        <v>275</v>
      </c>
      <c r="Y2" s="100" t="s">
        <v>276</v>
      </c>
      <c r="Z2" s="100" t="s">
        <v>277</v>
      </c>
      <c r="AA2" s="100" t="s">
        <v>273</v>
      </c>
      <c r="AB2" s="100" t="s">
        <v>278</v>
      </c>
      <c r="AC2" s="100" t="s">
        <v>279</v>
      </c>
      <c r="AD2" s="100" t="s">
        <v>273</v>
      </c>
      <c r="AE2" s="100" t="s">
        <v>278</v>
      </c>
      <c r="AF2" s="100" t="s">
        <v>279</v>
      </c>
      <c r="AG2" s="100" t="s">
        <v>273</v>
      </c>
      <c r="AH2" s="100" t="s">
        <v>274</v>
      </c>
      <c r="AI2" s="100" t="s">
        <v>275</v>
      </c>
      <c r="AJ2" s="100" t="s">
        <v>276</v>
      </c>
      <c r="AK2" s="100" t="s">
        <v>277</v>
      </c>
      <c r="AL2" s="100" t="s">
        <v>273</v>
      </c>
      <c r="AM2" s="100" t="s">
        <v>274</v>
      </c>
      <c r="AN2" s="100" t="s">
        <v>275</v>
      </c>
      <c r="AO2" s="100" t="s">
        <v>276</v>
      </c>
      <c r="AP2" s="100" t="s">
        <v>277</v>
      </c>
      <c r="AQ2" s="100" t="s">
        <v>70</v>
      </c>
      <c r="AR2" s="100" t="s">
        <v>280</v>
      </c>
      <c r="AS2" s="101" t="s">
        <v>281</v>
      </c>
      <c r="AT2" s="101" t="s">
        <v>255</v>
      </c>
      <c r="AU2" s="101" t="s">
        <v>282</v>
      </c>
      <c r="AV2" s="101" t="s">
        <v>31</v>
      </c>
      <c r="AW2" s="101" t="s">
        <v>283</v>
      </c>
      <c r="AX2" s="305"/>
      <c r="AY2" s="305"/>
      <c r="AZ2" s="305"/>
      <c r="BA2" s="305"/>
      <c r="BB2" s="305"/>
      <c r="BC2" s="305"/>
      <c r="BD2" s="310"/>
    </row>
    <row r="3" spans="1:60" s="117" customFormat="1" ht="14.5">
      <c r="A3" s="103" t="s">
        <v>288</v>
      </c>
      <c r="B3" s="104" t="s">
        <v>284</v>
      </c>
      <c r="C3" s="105" t="s">
        <v>68</v>
      </c>
      <c r="D3" s="106" t="s">
        <v>285</v>
      </c>
      <c r="E3" s="107" t="s">
        <v>286</v>
      </c>
      <c r="F3" s="108" t="s">
        <v>44</v>
      </c>
      <c r="G3" s="109" t="s">
        <v>45</v>
      </c>
      <c r="H3" s="106" t="s">
        <v>287</v>
      </c>
      <c r="I3" s="106" t="s">
        <v>287</v>
      </c>
      <c r="J3" s="106" t="s">
        <v>287</v>
      </c>
      <c r="K3" s="106" t="s">
        <v>287</v>
      </c>
      <c r="L3" s="103">
        <v>2075</v>
      </c>
      <c r="M3" s="103">
        <v>0.16</v>
      </c>
      <c r="N3" s="103">
        <f>ROUND(L3*M3,2)</f>
        <v>332</v>
      </c>
      <c r="O3" s="103">
        <v>0.08</v>
      </c>
      <c r="P3" s="103">
        <f>ROUND(L3*O3,2)</f>
        <v>166</v>
      </c>
      <c r="Q3" s="103">
        <v>3676</v>
      </c>
      <c r="R3" s="103">
        <v>0.08</v>
      </c>
      <c r="S3" s="103">
        <f>ROUND(Q3*R3,2)</f>
        <v>294.08</v>
      </c>
      <c r="T3" s="103">
        <v>0.02</v>
      </c>
      <c r="U3" s="103">
        <f>ROUND(Q3*T3,2)</f>
        <v>73.52</v>
      </c>
      <c r="V3" s="103">
        <v>2075</v>
      </c>
      <c r="W3" s="103">
        <v>5.0000000000000001E-3</v>
      </c>
      <c r="X3" s="103">
        <f>ROUND(V3*W3,2)</f>
        <v>10.38</v>
      </c>
      <c r="Y3" s="103">
        <v>5.0000000000000001E-3</v>
      </c>
      <c r="Z3" s="103">
        <f>ROUND(V3*Y3,2)</f>
        <v>10.38</v>
      </c>
      <c r="AA3" s="103">
        <v>3676</v>
      </c>
      <c r="AB3" s="103">
        <v>7.0000000000000001E-3</v>
      </c>
      <c r="AC3" s="103">
        <f>ROUND(AA3*AB3,2)</f>
        <v>25.73</v>
      </c>
      <c r="AD3" s="103">
        <v>3488.4</v>
      </c>
      <c r="AE3" s="103">
        <v>3.5000000000000001E-3</v>
      </c>
      <c r="AF3" s="103">
        <f>ROUND(AD3*AE3,2)</f>
        <v>12.21</v>
      </c>
      <c r="AG3" s="103">
        <v>1720</v>
      </c>
      <c r="AH3" s="103">
        <v>0.05</v>
      </c>
      <c r="AI3" s="103">
        <f>ROUND(AG3*AH3,2)</f>
        <v>86</v>
      </c>
      <c r="AJ3" s="103">
        <v>0.05</v>
      </c>
      <c r="AK3" s="103">
        <f>ROUND(AG3*AJ3,2)</f>
        <v>86</v>
      </c>
      <c r="AL3" s="110"/>
      <c r="AM3" s="103"/>
      <c r="AN3" s="103"/>
      <c r="AO3" s="103"/>
      <c r="AP3" s="107"/>
      <c r="AQ3" s="111"/>
      <c r="AR3" s="111"/>
      <c r="AS3" s="112">
        <f>N3+S3+X3+AC3+AF3+AN3+AQ3</f>
        <v>674.4</v>
      </c>
      <c r="AT3" s="112">
        <f>P3+U3+Z3</f>
        <v>249.89999999999998</v>
      </c>
      <c r="AU3" s="112">
        <f>AI3</f>
        <v>86</v>
      </c>
      <c r="AV3" s="112">
        <f>AK3</f>
        <v>86</v>
      </c>
      <c r="AW3" s="112">
        <f>AV3+AS3+AT3+AU3</f>
        <v>1096.3</v>
      </c>
      <c r="AX3" s="308">
        <f>AS3+AT3</f>
        <v>924.3</v>
      </c>
      <c r="AY3" s="308"/>
      <c r="AZ3" s="308">
        <f>AU3+AV3</f>
        <v>172</v>
      </c>
      <c r="BA3" s="308"/>
      <c r="BB3" s="113">
        <v>80</v>
      </c>
      <c r="BC3" s="114">
        <f>AX3+AZ3+BB3</f>
        <v>1176.3</v>
      </c>
      <c r="BD3" s="115"/>
      <c r="BE3" s="116"/>
      <c r="BF3" s="116"/>
      <c r="BG3" s="116"/>
      <c r="BH3" s="116"/>
    </row>
    <row r="4" spans="1:60" s="117" customFormat="1" ht="14.5">
      <c r="A4" s="103" t="s">
        <v>288</v>
      </c>
      <c r="B4" s="104" t="s">
        <v>284</v>
      </c>
      <c r="C4" s="105" t="s">
        <v>66</v>
      </c>
      <c r="D4" s="106" t="s">
        <v>285</v>
      </c>
      <c r="E4" s="107" t="s">
        <v>286</v>
      </c>
      <c r="F4" s="108" t="s">
        <v>46</v>
      </c>
      <c r="G4" s="109" t="s">
        <v>47</v>
      </c>
      <c r="H4" s="106" t="s">
        <v>287</v>
      </c>
      <c r="I4" s="106" t="s">
        <v>287</v>
      </c>
      <c r="J4" s="106" t="s">
        <v>287</v>
      </c>
      <c r="K4" s="106" t="s">
        <v>287</v>
      </c>
      <c r="L4" s="103">
        <v>3430</v>
      </c>
      <c r="M4" s="103">
        <v>0.16</v>
      </c>
      <c r="N4" s="103">
        <f>ROUND(L4*M4,2)</f>
        <v>548.79999999999995</v>
      </c>
      <c r="O4" s="103">
        <v>0.08</v>
      </c>
      <c r="P4" s="103">
        <f>ROUND(L4*O4,2)</f>
        <v>274.39999999999998</v>
      </c>
      <c r="Q4" s="103">
        <v>3430</v>
      </c>
      <c r="R4" s="103">
        <v>6.4000000000000001E-2</v>
      </c>
      <c r="S4" s="103">
        <f>ROUND(Q4*R4,2)</f>
        <v>219.52</v>
      </c>
      <c r="T4" s="103">
        <v>0.02</v>
      </c>
      <c r="U4" s="103">
        <f>ROUND(Q4*T4,2)</f>
        <v>68.599999999999994</v>
      </c>
      <c r="V4" s="103">
        <v>3430</v>
      </c>
      <c r="W4" s="103">
        <v>5.0000000000000001E-3</v>
      </c>
      <c r="X4" s="103">
        <f>ROUND(V4*W4,2)</f>
        <v>17.149999999999999</v>
      </c>
      <c r="Y4" s="103">
        <v>5.0000000000000001E-3</v>
      </c>
      <c r="Z4" s="103">
        <f>ROUND(V4*Y4,2)</f>
        <v>17.149999999999999</v>
      </c>
      <c r="AA4" s="103"/>
      <c r="AB4" s="103"/>
      <c r="AC4" s="103"/>
      <c r="AD4" s="103">
        <v>3430</v>
      </c>
      <c r="AE4" s="103">
        <v>2E-3</v>
      </c>
      <c r="AF4" s="103">
        <f>ROUND(AD4*AE4,2)</f>
        <v>6.86</v>
      </c>
      <c r="AG4" s="103">
        <v>1650</v>
      </c>
      <c r="AH4" s="103">
        <v>0.05</v>
      </c>
      <c r="AI4" s="103">
        <f>ROUND(AG4*AH4,2)</f>
        <v>82.5</v>
      </c>
      <c r="AJ4" s="103">
        <v>0.05</v>
      </c>
      <c r="AK4" s="103">
        <f>ROUND(AG4*AJ4,2)</f>
        <v>82.5</v>
      </c>
      <c r="AL4" s="110"/>
      <c r="AM4" s="103"/>
      <c r="AN4" s="103"/>
      <c r="AO4" s="103"/>
      <c r="AP4" s="107"/>
      <c r="AQ4" s="111">
        <v>15</v>
      </c>
      <c r="AR4" s="111"/>
      <c r="AS4" s="112">
        <f>N4+S4+X4+AC4+AF4+AN4+AQ4</f>
        <v>807.32999999999993</v>
      </c>
      <c r="AT4" s="112">
        <f>P4+U4+Z4</f>
        <v>360.15</v>
      </c>
      <c r="AU4" s="112">
        <f>AI4</f>
        <v>82.5</v>
      </c>
      <c r="AV4" s="112">
        <f>AK4</f>
        <v>82.5</v>
      </c>
      <c r="AW4" s="112">
        <f>AV4+AS4+AT4+AU4</f>
        <v>1332.48</v>
      </c>
      <c r="AX4" s="308">
        <f>AS4+AT4</f>
        <v>1167.48</v>
      </c>
      <c r="AY4" s="308"/>
      <c r="AZ4" s="308">
        <f>AU4+AV4</f>
        <v>165</v>
      </c>
      <c r="BA4" s="308"/>
      <c r="BB4" s="113">
        <v>80</v>
      </c>
      <c r="BC4" s="114">
        <f>AX4+AZ4+BB4</f>
        <v>1412.48</v>
      </c>
      <c r="BD4" s="115"/>
      <c r="BE4" s="116"/>
      <c r="BF4" s="116"/>
      <c r="BG4" s="116"/>
      <c r="BH4" s="116"/>
    </row>
    <row r="5" spans="1:60" s="117" customFormat="1" ht="14.5">
      <c r="A5" s="103" t="s">
        <v>288</v>
      </c>
      <c r="B5" s="104" t="s">
        <v>284</v>
      </c>
      <c r="C5" s="105" t="s">
        <v>66</v>
      </c>
      <c r="D5" s="106" t="s">
        <v>285</v>
      </c>
      <c r="E5" s="107" t="s">
        <v>286</v>
      </c>
      <c r="F5" s="108" t="s">
        <v>48</v>
      </c>
      <c r="G5" s="109" t="s">
        <v>49</v>
      </c>
      <c r="H5" s="106" t="s">
        <v>287</v>
      </c>
      <c r="I5" s="106" t="s">
        <v>287</v>
      </c>
      <c r="J5" s="106" t="s">
        <v>287</v>
      </c>
      <c r="K5" s="106" t="s">
        <v>287</v>
      </c>
      <c r="L5" s="103">
        <v>3430</v>
      </c>
      <c r="M5" s="103">
        <v>0.16</v>
      </c>
      <c r="N5" s="103">
        <f t="shared" ref="N5:N12" si="0">ROUND(L5*M5,2)</f>
        <v>548.79999999999995</v>
      </c>
      <c r="O5" s="103">
        <v>0.08</v>
      </c>
      <c r="P5" s="103">
        <f t="shared" ref="P5:P12" si="1">ROUND(L5*O5,2)</f>
        <v>274.39999999999998</v>
      </c>
      <c r="Q5" s="103">
        <v>3430</v>
      </c>
      <c r="R5" s="103">
        <v>6.4000000000000001E-2</v>
      </c>
      <c r="S5" s="103">
        <f t="shared" ref="S5:S12" si="2">ROUND(Q5*R5,2)</f>
        <v>219.52</v>
      </c>
      <c r="T5" s="103">
        <v>0.02</v>
      </c>
      <c r="U5" s="103">
        <f t="shared" ref="U5:U12" si="3">ROUND(Q5*T5,2)</f>
        <v>68.599999999999994</v>
      </c>
      <c r="V5" s="103">
        <v>3430</v>
      </c>
      <c r="W5" s="103">
        <v>5.0000000000000001E-3</v>
      </c>
      <c r="X5" s="103">
        <f t="shared" ref="X5:X12" si="4">ROUND(V5*W5,2)</f>
        <v>17.149999999999999</v>
      </c>
      <c r="Y5" s="103">
        <v>5.0000000000000001E-3</v>
      </c>
      <c r="Z5" s="103">
        <f t="shared" ref="Z5:Z12" si="5">ROUND(V5*Y5,2)</f>
        <v>17.149999999999999</v>
      </c>
      <c r="AA5" s="103"/>
      <c r="AB5" s="103"/>
      <c r="AC5" s="103"/>
      <c r="AD5" s="103">
        <v>3430</v>
      </c>
      <c r="AE5" s="103">
        <v>2E-3</v>
      </c>
      <c r="AF5" s="103">
        <f t="shared" ref="AF5:AF12" si="6">ROUND(AD5*AE5,2)</f>
        <v>6.86</v>
      </c>
      <c r="AG5" s="103">
        <v>1650</v>
      </c>
      <c r="AH5" s="103">
        <v>0.05</v>
      </c>
      <c r="AI5" s="103">
        <f t="shared" ref="AI5:AI12" si="7">ROUND(AG5*AH5,2)</f>
        <v>82.5</v>
      </c>
      <c r="AJ5" s="103">
        <v>0.05</v>
      </c>
      <c r="AK5" s="103">
        <f t="shared" ref="AK5:AK12" si="8">ROUND(AG5*AJ5,2)</f>
        <v>82.5</v>
      </c>
      <c r="AL5" s="110"/>
      <c r="AM5" s="103"/>
      <c r="AN5" s="103"/>
      <c r="AO5" s="103"/>
      <c r="AP5" s="107"/>
      <c r="AQ5" s="111">
        <v>15</v>
      </c>
      <c r="AR5" s="111"/>
      <c r="AS5" s="112">
        <f t="shared" ref="AS5:AS12" si="9">N5+S5+X5+AC5+AF5+AN5+AQ5</f>
        <v>807.32999999999993</v>
      </c>
      <c r="AT5" s="112">
        <f t="shared" ref="AT5:AT12" si="10">P5+U5+Z5</f>
        <v>360.15</v>
      </c>
      <c r="AU5" s="112">
        <f t="shared" ref="AU5:AU12" si="11">AI5</f>
        <v>82.5</v>
      </c>
      <c r="AV5" s="112">
        <f t="shared" ref="AV5:AV12" si="12">AK5</f>
        <v>82.5</v>
      </c>
      <c r="AW5" s="112">
        <f t="shared" ref="AW5:AW12" si="13">AV5+AS5+AT5+AU5</f>
        <v>1332.48</v>
      </c>
      <c r="AX5" s="308">
        <f t="shared" ref="AX5:AX12" si="14">AS5+AT5</f>
        <v>1167.48</v>
      </c>
      <c r="AY5" s="308"/>
      <c r="AZ5" s="308">
        <f t="shared" ref="AZ5:AZ12" si="15">AU5+AV5</f>
        <v>165</v>
      </c>
      <c r="BA5" s="308"/>
      <c r="BB5" s="113">
        <v>80</v>
      </c>
      <c r="BC5" s="114">
        <f t="shared" ref="BC5:BC12" si="16">AX5+AZ5+BB5</f>
        <v>1412.48</v>
      </c>
      <c r="BD5" s="115"/>
      <c r="BE5" s="116"/>
      <c r="BF5" s="116"/>
      <c r="BG5" s="116"/>
      <c r="BH5" s="116"/>
    </row>
    <row r="6" spans="1:60" s="117" customFormat="1" ht="14.5">
      <c r="A6" s="103" t="s">
        <v>288</v>
      </c>
      <c r="B6" s="104" t="s">
        <v>284</v>
      </c>
      <c r="C6" s="105" t="s">
        <v>66</v>
      </c>
      <c r="D6" s="106" t="s">
        <v>285</v>
      </c>
      <c r="E6" s="107" t="s">
        <v>286</v>
      </c>
      <c r="F6" s="108" t="s">
        <v>50</v>
      </c>
      <c r="G6" s="109" t="s">
        <v>51</v>
      </c>
      <c r="H6" s="106" t="s">
        <v>287</v>
      </c>
      <c r="I6" s="106" t="s">
        <v>287</v>
      </c>
      <c r="J6" s="106" t="s">
        <v>287</v>
      </c>
      <c r="K6" s="106" t="s">
        <v>287</v>
      </c>
      <c r="L6" s="103">
        <v>3430</v>
      </c>
      <c r="M6" s="103">
        <v>0.16</v>
      </c>
      <c r="N6" s="103">
        <f t="shared" si="0"/>
        <v>548.79999999999995</v>
      </c>
      <c r="O6" s="103">
        <v>0.08</v>
      </c>
      <c r="P6" s="103">
        <f t="shared" si="1"/>
        <v>274.39999999999998</v>
      </c>
      <c r="Q6" s="103">
        <v>3430</v>
      </c>
      <c r="R6" s="103">
        <v>6.4000000000000001E-2</v>
      </c>
      <c r="S6" s="103">
        <f t="shared" si="2"/>
        <v>219.52</v>
      </c>
      <c r="T6" s="103">
        <v>0.02</v>
      </c>
      <c r="U6" s="103">
        <f t="shared" si="3"/>
        <v>68.599999999999994</v>
      </c>
      <c r="V6" s="103">
        <v>3430</v>
      </c>
      <c r="W6" s="103">
        <v>5.0000000000000001E-3</v>
      </c>
      <c r="X6" s="103">
        <f t="shared" si="4"/>
        <v>17.149999999999999</v>
      </c>
      <c r="Y6" s="103">
        <v>5.0000000000000001E-3</v>
      </c>
      <c r="Z6" s="103">
        <f t="shared" si="5"/>
        <v>17.149999999999999</v>
      </c>
      <c r="AA6" s="103"/>
      <c r="AB6" s="103"/>
      <c r="AC6" s="103"/>
      <c r="AD6" s="103">
        <v>3430</v>
      </c>
      <c r="AE6" s="103">
        <v>2E-3</v>
      </c>
      <c r="AF6" s="103">
        <f t="shared" si="6"/>
        <v>6.86</v>
      </c>
      <c r="AG6" s="103">
        <v>1650</v>
      </c>
      <c r="AH6" s="103">
        <v>0.05</v>
      </c>
      <c r="AI6" s="103">
        <f t="shared" si="7"/>
        <v>82.5</v>
      </c>
      <c r="AJ6" s="103">
        <v>0.05</v>
      </c>
      <c r="AK6" s="103">
        <f t="shared" si="8"/>
        <v>82.5</v>
      </c>
      <c r="AL6" s="110"/>
      <c r="AM6" s="103"/>
      <c r="AN6" s="103"/>
      <c r="AO6" s="103"/>
      <c r="AP6" s="107"/>
      <c r="AQ6" s="111">
        <v>15</v>
      </c>
      <c r="AR6" s="111"/>
      <c r="AS6" s="112">
        <f t="shared" si="9"/>
        <v>807.32999999999993</v>
      </c>
      <c r="AT6" s="112">
        <f t="shared" si="10"/>
        <v>360.15</v>
      </c>
      <c r="AU6" s="112">
        <f t="shared" si="11"/>
        <v>82.5</v>
      </c>
      <c r="AV6" s="112">
        <f t="shared" si="12"/>
        <v>82.5</v>
      </c>
      <c r="AW6" s="112">
        <f t="shared" si="13"/>
        <v>1332.48</v>
      </c>
      <c r="AX6" s="308">
        <f t="shared" si="14"/>
        <v>1167.48</v>
      </c>
      <c r="AY6" s="308"/>
      <c r="AZ6" s="308">
        <f t="shared" si="15"/>
        <v>165</v>
      </c>
      <c r="BA6" s="308"/>
      <c r="BB6" s="113">
        <v>80</v>
      </c>
      <c r="BC6" s="114">
        <f t="shared" si="16"/>
        <v>1412.48</v>
      </c>
      <c r="BD6" s="115"/>
      <c r="BE6" s="116"/>
      <c r="BF6" s="116"/>
      <c r="BG6" s="116"/>
      <c r="BH6" s="116"/>
    </row>
    <row r="7" spans="1:60" s="117" customFormat="1" ht="14.5">
      <c r="A7" s="103" t="s">
        <v>288</v>
      </c>
      <c r="B7" s="104" t="s">
        <v>284</v>
      </c>
      <c r="C7" s="105" t="s">
        <v>66</v>
      </c>
      <c r="D7" s="106" t="s">
        <v>285</v>
      </c>
      <c r="E7" s="107" t="s">
        <v>286</v>
      </c>
      <c r="F7" s="108" t="s">
        <v>52</v>
      </c>
      <c r="G7" s="109" t="s">
        <v>53</v>
      </c>
      <c r="H7" s="106" t="s">
        <v>287</v>
      </c>
      <c r="I7" s="106" t="s">
        <v>287</v>
      </c>
      <c r="J7" s="106" t="s">
        <v>287</v>
      </c>
      <c r="K7" s="106" t="s">
        <v>287</v>
      </c>
      <c r="L7" s="103">
        <v>3430</v>
      </c>
      <c r="M7" s="103">
        <v>0.16</v>
      </c>
      <c r="N7" s="103">
        <f t="shared" si="0"/>
        <v>548.79999999999995</v>
      </c>
      <c r="O7" s="103">
        <v>0.08</v>
      </c>
      <c r="P7" s="103">
        <f t="shared" si="1"/>
        <v>274.39999999999998</v>
      </c>
      <c r="Q7" s="103">
        <v>3430</v>
      </c>
      <c r="R7" s="103">
        <v>6.4000000000000001E-2</v>
      </c>
      <c r="S7" s="103">
        <f t="shared" si="2"/>
        <v>219.52</v>
      </c>
      <c r="T7" s="103">
        <v>0.02</v>
      </c>
      <c r="U7" s="103">
        <f t="shared" si="3"/>
        <v>68.599999999999994</v>
      </c>
      <c r="V7" s="103">
        <v>3430</v>
      </c>
      <c r="W7" s="103">
        <v>5.0000000000000001E-3</v>
      </c>
      <c r="X7" s="103">
        <f t="shared" si="4"/>
        <v>17.149999999999999</v>
      </c>
      <c r="Y7" s="103">
        <v>5.0000000000000001E-3</v>
      </c>
      <c r="Z7" s="103">
        <f t="shared" si="5"/>
        <v>17.149999999999999</v>
      </c>
      <c r="AA7" s="103"/>
      <c r="AB7" s="103"/>
      <c r="AC7" s="103"/>
      <c r="AD7" s="103">
        <v>3430</v>
      </c>
      <c r="AE7" s="103">
        <v>2E-3</v>
      </c>
      <c r="AF7" s="103">
        <f t="shared" si="6"/>
        <v>6.86</v>
      </c>
      <c r="AG7" s="103">
        <v>1650</v>
      </c>
      <c r="AH7" s="103">
        <v>0.05</v>
      </c>
      <c r="AI7" s="103">
        <f t="shared" si="7"/>
        <v>82.5</v>
      </c>
      <c r="AJ7" s="103">
        <v>0.05</v>
      </c>
      <c r="AK7" s="103">
        <f t="shared" si="8"/>
        <v>82.5</v>
      </c>
      <c r="AL7" s="110"/>
      <c r="AM7" s="103"/>
      <c r="AN7" s="103"/>
      <c r="AO7" s="103"/>
      <c r="AP7" s="107"/>
      <c r="AQ7" s="111">
        <v>15</v>
      </c>
      <c r="AR7" s="111"/>
      <c r="AS7" s="112">
        <f t="shared" si="9"/>
        <v>807.32999999999993</v>
      </c>
      <c r="AT7" s="112">
        <f t="shared" si="10"/>
        <v>360.15</v>
      </c>
      <c r="AU7" s="112">
        <f t="shared" si="11"/>
        <v>82.5</v>
      </c>
      <c r="AV7" s="112">
        <f t="shared" si="12"/>
        <v>82.5</v>
      </c>
      <c r="AW7" s="112">
        <f t="shared" si="13"/>
        <v>1332.48</v>
      </c>
      <c r="AX7" s="308">
        <f t="shared" si="14"/>
        <v>1167.48</v>
      </c>
      <c r="AY7" s="308"/>
      <c r="AZ7" s="308">
        <f t="shared" si="15"/>
        <v>165</v>
      </c>
      <c r="BA7" s="308"/>
      <c r="BB7" s="113">
        <v>80</v>
      </c>
      <c r="BC7" s="114">
        <f t="shared" si="16"/>
        <v>1412.48</v>
      </c>
      <c r="BD7" s="115"/>
      <c r="BE7" s="116"/>
      <c r="BF7" s="116"/>
      <c r="BG7" s="116"/>
      <c r="BH7" s="116"/>
    </row>
    <row r="8" spans="1:60" s="117" customFormat="1" ht="14.5">
      <c r="A8" s="103" t="s">
        <v>288</v>
      </c>
      <c r="B8" s="104" t="s">
        <v>284</v>
      </c>
      <c r="C8" s="105" t="s">
        <v>66</v>
      </c>
      <c r="D8" s="106" t="s">
        <v>285</v>
      </c>
      <c r="E8" s="107" t="s">
        <v>286</v>
      </c>
      <c r="F8" s="108" t="s">
        <v>54</v>
      </c>
      <c r="G8" s="109" t="s">
        <v>55</v>
      </c>
      <c r="H8" s="106" t="s">
        <v>287</v>
      </c>
      <c r="I8" s="106" t="s">
        <v>287</v>
      </c>
      <c r="J8" s="106" t="s">
        <v>287</v>
      </c>
      <c r="K8" s="106" t="s">
        <v>287</v>
      </c>
      <c r="L8" s="103">
        <v>3430</v>
      </c>
      <c r="M8" s="103">
        <v>0.16</v>
      </c>
      <c r="N8" s="103">
        <f t="shared" si="0"/>
        <v>548.79999999999995</v>
      </c>
      <c r="O8" s="103">
        <v>0.08</v>
      </c>
      <c r="P8" s="103">
        <f t="shared" si="1"/>
        <v>274.39999999999998</v>
      </c>
      <c r="Q8" s="103">
        <v>3430</v>
      </c>
      <c r="R8" s="103">
        <v>6.4000000000000001E-2</v>
      </c>
      <c r="S8" s="103">
        <f t="shared" si="2"/>
        <v>219.52</v>
      </c>
      <c r="T8" s="103">
        <v>0.02</v>
      </c>
      <c r="U8" s="103">
        <f t="shared" si="3"/>
        <v>68.599999999999994</v>
      </c>
      <c r="V8" s="103">
        <v>3430</v>
      </c>
      <c r="W8" s="103">
        <v>5.0000000000000001E-3</v>
      </c>
      <c r="X8" s="103">
        <f t="shared" si="4"/>
        <v>17.149999999999999</v>
      </c>
      <c r="Y8" s="103">
        <v>5.0000000000000001E-3</v>
      </c>
      <c r="Z8" s="103">
        <f t="shared" si="5"/>
        <v>17.149999999999999</v>
      </c>
      <c r="AA8" s="103"/>
      <c r="AB8" s="103"/>
      <c r="AC8" s="103"/>
      <c r="AD8" s="103">
        <v>3430</v>
      </c>
      <c r="AE8" s="103">
        <v>2E-3</v>
      </c>
      <c r="AF8" s="103">
        <f t="shared" si="6"/>
        <v>6.86</v>
      </c>
      <c r="AG8" s="103">
        <v>1650</v>
      </c>
      <c r="AH8" s="103">
        <v>0.05</v>
      </c>
      <c r="AI8" s="103">
        <f t="shared" si="7"/>
        <v>82.5</v>
      </c>
      <c r="AJ8" s="103">
        <v>0.05</v>
      </c>
      <c r="AK8" s="103">
        <f t="shared" si="8"/>
        <v>82.5</v>
      </c>
      <c r="AL8" s="110"/>
      <c r="AM8" s="103"/>
      <c r="AN8" s="103"/>
      <c r="AO8" s="103"/>
      <c r="AP8" s="107"/>
      <c r="AQ8" s="111">
        <v>15</v>
      </c>
      <c r="AR8" s="111"/>
      <c r="AS8" s="112">
        <f t="shared" si="9"/>
        <v>807.32999999999993</v>
      </c>
      <c r="AT8" s="112">
        <f t="shared" si="10"/>
        <v>360.15</v>
      </c>
      <c r="AU8" s="112">
        <f t="shared" si="11"/>
        <v>82.5</v>
      </c>
      <c r="AV8" s="112">
        <f t="shared" si="12"/>
        <v>82.5</v>
      </c>
      <c r="AW8" s="112">
        <f t="shared" si="13"/>
        <v>1332.48</v>
      </c>
      <c r="AX8" s="308">
        <f t="shared" si="14"/>
        <v>1167.48</v>
      </c>
      <c r="AY8" s="308"/>
      <c r="AZ8" s="308">
        <f t="shared" si="15"/>
        <v>165</v>
      </c>
      <c r="BA8" s="308"/>
      <c r="BB8" s="113">
        <v>80</v>
      </c>
      <c r="BC8" s="114">
        <f t="shared" si="16"/>
        <v>1412.48</v>
      </c>
      <c r="BD8" s="115"/>
      <c r="BE8" s="116"/>
      <c r="BF8" s="116"/>
      <c r="BG8" s="116"/>
      <c r="BH8" s="116"/>
    </row>
    <row r="9" spans="1:60" s="117" customFormat="1" ht="14.5">
      <c r="A9" s="103" t="s">
        <v>288</v>
      </c>
      <c r="B9" s="104" t="s">
        <v>284</v>
      </c>
      <c r="C9" s="105" t="s">
        <v>66</v>
      </c>
      <c r="D9" s="106" t="s">
        <v>285</v>
      </c>
      <c r="E9" s="107" t="s">
        <v>286</v>
      </c>
      <c r="F9" s="108" t="s">
        <v>56</v>
      </c>
      <c r="G9" s="109" t="s">
        <v>57</v>
      </c>
      <c r="H9" s="106" t="s">
        <v>287</v>
      </c>
      <c r="I9" s="106" t="s">
        <v>287</v>
      </c>
      <c r="J9" s="106" t="s">
        <v>287</v>
      </c>
      <c r="K9" s="106" t="s">
        <v>287</v>
      </c>
      <c r="L9" s="103">
        <v>3430</v>
      </c>
      <c r="M9" s="103">
        <v>0.16</v>
      </c>
      <c r="N9" s="103">
        <f t="shared" si="0"/>
        <v>548.79999999999995</v>
      </c>
      <c r="O9" s="103">
        <v>0.08</v>
      </c>
      <c r="P9" s="103">
        <f t="shared" si="1"/>
        <v>274.39999999999998</v>
      </c>
      <c r="Q9" s="103">
        <v>3430</v>
      </c>
      <c r="R9" s="103">
        <v>6.4000000000000001E-2</v>
      </c>
      <c r="S9" s="103">
        <f t="shared" si="2"/>
        <v>219.52</v>
      </c>
      <c r="T9" s="103">
        <v>0.02</v>
      </c>
      <c r="U9" s="103">
        <f t="shared" si="3"/>
        <v>68.599999999999994</v>
      </c>
      <c r="V9" s="103">
        <v>3430</v>
      </c>
      <c r="W9" s="103">
        <v>5.0000000000000001E-3</v>
      </c>
      <c r="X9" s="103">
        <f t="shared" si="4"/>
        <v>17.149999999999999</v>
      </c>
      <c r="Y9" s="103">
        <v>5.0000000000000001E-3</v>
      </c>
      <c r="Z9" s="103">
        <f t="shared" si="5"/>
        <v>17.149999999999999</v>
      </c>
      <c r="AA9" s="103"/>
      <c r="AB9" s="103"/>
      <c r="AC9" s="103"/>
      <c r="AD9" s="103">
        <v>3430</v>
      </c>
      <c r="AE9" s="103">
        <v>2E-3</v>
      </c>
      <c r="AF9" s="103">
        <f t="shared" si="6"/>
        <v>6.86</v>
      </c>
      <c r="AG9" s="103">
        <v>11000</v>
      </c>
      <c r="AH9" s="103">
        <v>0.12</v>
      </c>
      <c r="AI9" s="103">
        <f t="shared" si="7"/>
        <v>1320</v>
      </c>
      <c r="AJ9" s="103">
        <v>0.12</v>
      </c>
      <c r="AK9" s="103">
        <f t="shared" si="8"/>
        <v>1320</v>
      </c>
      <c r="AL9" s="110"/>
      <c r="AM9" s="103"/>
      <c r="AN9" s="103"/>
      <c r="AO9" s="103"/>
      <c r="AP9" s="107"/>
      <c r="AQ9" s="111">
        <v>15</v>
      </c>
      <c r="AR9" s="111"/>
      <c r="AS9" s="112">
        <f t="shared" si="9"/>
        <v>807.32999999999993</v>
      </c>
      <c r="AT9" s="112">
        <f t="shared" si="10"/>
        <v>360.15</v>
      </c>
      <c r="AU9" s="112">
        <f t="shared" si="11"/>
        <v>1320</v>
      </c>
      <c r="AV9" s="112">
        <f t="shared" si="12"/>
        <v>1320</v>
      </c>
      <c r="AW9" s="112">
        <f t="shared" si="13"/>
        <v>3807.48</v>
      </c>
      <c r="AX9" s="308">
        <f t="shared" si="14"/>
        <v>1167.48</v>
      </c>
      <c r="AY9" s="308"/>
      <c r="AZ9" s="308">
        <f t="shared" si="15"/>
        <v>2640</v>
      </c>
      <c r="BA9" s="308"/>
      <c r="BB9" s="113">
        <v>80</v>
      </c>
      <c r="BC9" s="114">
        <f t="shared" si="16"/>
        <v>3887.48</v>
      </c>
      <c r="BD9" s="115"/>
      <c r="BE9" s="116"/>
      <c r="BF9" s="116"/>
      <c r="BG9" s="116"/>
      <c r="BH9" s="116"/>
    </row>
    <row r="10" spans="1:60" s="117" customFormat="1" ht="14.5">
      <c r="A10" s="103" t="s">
        <v>288</v>
      </c>
      <c r="B10" s="104" t="s">
        <v>284</v>
      </c>
      <c r="C10" s="105" t="s">
        <v>66</v>
      </c>
      <c r="D10" s="106" t="s">
        <v>285</v>
      </c>
      <c r="E10" s="107" t="s">
        <v>286</v>
      </c>
      <c r="F10" s="108" t="s">
        <v>58</v>
      </c>
      <c r="G10" s="109" t="s">
        <v>59</v>
      </c>
      <c r="H10" s="106" t="s">
        <v>287</v>
      </c>
      <c r="I10" s="106" t="s">
        <v>287</v>
      </c>
      <c r="J10" s="106" t="s">
        <v>287</v>
      </c>
      <c r="K10" s="106" t="s">
        <v>287</v>
      </c>
      <c r="L10" s="103">
        <v>3430</v>
      </c>
      <c r="M10" s="103">
        <v>0.16</v>
      </c>
      <c r="N10" s="103">
        <f t="shared" si="0"/>
        <v>548.79999999999995</v>
      </c>
      <c r="O10" s="103">
        <v>0.08</v>
      </c>
      <c r="P10" s="103">
        <f t="shared" si="1"/>
        <v>274.39999999999998</v>
      </c>
      <c r="Q10" s="103">
        <v>3430</v>
      </c>
      <c r="R10" s="103">
        <v>6.4000000000000001E-2</v>
      </c>
      <c r="S10" s="103">
        <f t="shared" si="2"/>
        <v>219.52</v>
      </c>
      <c r="T10" s="103">
        <v>0.02</v>
      </c>
      <c r="U10" s="103">
        <f t="shared" si="3"/>
        <v>68.599999999999994</v>
      </c>
      <c r="V10" s="103">
        <v>3430</v>
      </c>
      <c r="W10" s="103">
        <v>5.0000000000000001E-3</v>
      </c>
      <c r="X10" s="103">
        <f t="shared" si="4"/>
        <v>17.149999999999999</v>
      </c>
      <c r="Y10" s="103">
        <v>5.0000000000000001E-3</v>
      </c>
      <c r="Z10" s="103">
        <f t="shared" si="5"/>
        <v>17.149999999999999</v>
      </c>
      <c r="AA10" s="103"/>
      <c r="AB10" s="103"/>
      <c r="AC10" s="103"/>
      <c r="AD10" s="103">
        <v>3430</v>
      </c>
      <c r="AE10" s="103">
        <v>2E-3</v>
      </c>
      <c r="AF10" s="103">
        <f t="shared" si="6"/>
        <v>6.86</v>
      </c>
      <c r="AG10" s="103">
        <v>1650</v>
      </c>
      <c r="AH10" s="103">
        <v>0.05</v>
      </c>
      <c r="AI10" s="103">
        <f t="shared" si="7"/>
        <v>82.5</v>
      </c>
      <c r="AJ10" s="103">
        <v>0.05</v>
      </c>
      <c r="AK10" s="103">
        <f t="shared" si="8"/>
        <v>82.5</v>
      </c>
      <c r="AL10" s="110"/>
      <c r="AM10" s="103"/>
      <c r="AN10" s="103"/>
      <c r="AO10" s="103"/>
      <c r="AP10" s="107"/>
      <c r="AQ10" s="111">
        <v>15</v>
      </c>
      <c r="AR10" s="111"/>
      <c r="AS10" s="112">
        <f t="shared" si="9"/>
        <v>807.32999999999993</v>
      </c>
      <c r="AT10" s="112">
        <f t="shared" si="10"/>
        <v>360.15</v>
      </c>
      <c r="AU10" s="112">
        <f t="shared" si="11"/>
        <v>82.5</v>
      </c>
      <c r="AV10" s="112">
        <f t="shared" si="12"/>
        <v>82.5</v>
      </c>
      <c r="AW10" s="112">
        <f t="shared" si="13"/>
        <v>1332.48</v>
      </c>
      <c r="AX10" s="308">
        <f t="shared" si="14"/>
        <v>1167.48</v>
      </c>
      <c r="AY10" s="308"/>
      <c r="AZ10" s="308">
        <f t="shared" si="15"/>
        <v>165</v>
      </c>
      <c r="BA10" s="308"/>
      <c r="BB10" s="113">
        <v>80</v>
      </c>
      <c r="BC10" s="114">
        <f t="shared" si="16"/>
        <v>1412.48</v>
      </c>
      <c r="BD10" s="115"/>
      <c r="BE10" s="116"/>
      <c r="BF10" s="116"/>
      <c r="BG10" s="116"/>
      <c r="BH10" s="116"/>
    </row>
    <row r="11" spans="1:60" s="117" customFormat="1" ht="14.5">
      <c r="A11" s="103" t="s">
        <v>288</v>
      </c>
      <c r="B11" s="104" t="s">
        <v>284</v>
      </c>
      <c r="C11" s="105" t="s">
        <v>66</v>
      </c>
      <c r="D11" s="106" t="s">
        <v>285</v>
      </c>
      <c r="E11" s="107" t="s">
        <v>286</v>
      </c>
      <c r="F11" s="108" t="s">
        <v>60</v>
      </c>
      <c r="G11" s="109" t="s">
        <v>61</v>
      </c>
      <c r="H11" s="106" t="s">
        <v>287</v>
      </c>
      <c r="I11" s="106" t="s">
        <v>287</v>
      </c>
      <c r="J11" s="106" t="s">
        <v>287</v>
      </c>
      <c r="K11" s="106" t="s">
        <v>287</v>
      </c>
      <c r="L11" s="103">
        <v>3430</v>
      </c>
      <c r="M11" s="103">
        <v>0.16</v>
      </c>
      <c r="N11" s="103">
        <f t="shared" si="0"/>
        <v>548.79999999999995</v>
      </c>
      <c r="O11" s="103">
        <v>0.08</v>
      </c>
      <c r="P11" s="103">
        <f t="shared" si="1"/>
        <v>274.39999999999998</v>
      </c>
      <c r="Q11" s="103">
        <v>3430</v>
      </c>
      <c r="R11" s="103">
        <v>6.4000000000000001E-2</v>
      </c>
      <c r="S11" s="103">
        <f t="shared" si="2"/>
        <v>219.52</v>
      </c>
      <c r="T11" s="103">
        <v>0.02</v>
      </c>
      <c r="U11" s="103">
        <f t="shared" si="3"/>
        <v>68.599999999999994</v>
      </c>
      <c r="V11" s="103">
        <v>3430</v>
      </c>
      <c r="W11" s="103">
        <v>5.0000000000000001E-3</v>
      </c>
      <c r="X11" s="103">
        <f t="shared" si="4"/>
        <v>17.149999999999999</v>
      </c>
      <c r="Y11" s="103">
        <v>5.0000000000000001E-3</v>
      </c>
      <c r="Z11" s="103">
        <f t="shared" si="5"/>
        <v>17.149999999999999</v>
      </c>
      <c r="AA11" s="103"/>
      <c r="AB11" s="103"/>
      <c r="AC11" s="103"/>
      <c r="AD11" s="103">
        <v>3430</v>
      </c>
      <c r="AE11" s="103">
        <v>2E-3</v>
      </c>
      <c r="AF11" s="103">
        <f t="shared" si="6"/>
        <v>6.86</v>
      </c>
      <c r="AG11" s="103">
        <v>1650</v>
      </c>
      <c r="AH11" s="103">
        <v>0.05</v>
      </c>
      <c r="AI11" s="103">
        <f t="shared" si="7"/>
        <v>82.5</v>
      </c>
      <c r="AJ11" s="103">
        <v>0.05</v>
      </c>
      <c r="AK11" s="103">
        <f t="shared" si="8"/>
        <v>82.5</v>
      </c>
      <c r="AL11" s="110"/>
      <c r="AM11" s="103"/>
      <c r="AN11" s="103"/>
      <c r="AO11" s="103"/>
      <c r="AP11" s="107"/>
      <c r="AQ11" s="111">
        <v>15</v>
      </c>
      <c r="AR11" s="111"/>
      <c r="AS11" s="112">
        <f t="shared" si="9"/>
        <v>807.32999999999993</v>
      </c>
      <c r="AT11" s="112">
        <f t="shared" si="10"/>
        <v>360.15</v>
      </c>
      <c r="AU11" s="112">
        <f t="shared" si="11"/>
        <v>82.5</v>
      </c>
      <c r="AV11" s="112">
        <f t="shared" si="12"/>
        <v>82.5</v>
      </c>
      <c r="AW11" s="112">
        <f t="shared" si="13"/>
        <v>1332.48</v>
      </c>
      <c r="AX11" s="308">
        <f t="shared" si="14"/>
        <v>1167.48</v>
      </c>
      <c r="AY11" s="308"/>
      <c r="AZ11" s="308">
        <f t="shared" si="15"/>
        <v>165</v>
      </c>
      <c r="BA11" s="308"/>
      <c r="BB11" s="113">
        <v>80</v>
      </c>
      <c r="BC11" s="114">
        <f t="shared" si="16"/>
        <v>1412.48</v>
      </c>
      <c r="BD11" s="115"/>
      <c r="BE11" s="116"/>
      <c r="BF11" s="116"/>
      <c r="BG11" s="116"/>
      <c r="BH11" s="116"/>
    </row>
    <row r="12" spans="1:60" s="117" customFormat="1" ht="14.5">
      <c r="A12" s="103" t="s">
        <v>288</v>
      </c>
      <c r="B12" s="104" t="s">
        <v>284</v>
      </c>
      <c r="C12" s="105" t="s">
        <v>66</v>
      </c>
      <c r="D12" s="106" t="s">
        <v>285</v>
      </c>
      <c r="E12" s="107" t="s">
        <v>286</v>
      </c>
      <c r="F12" s="108" t="s">
        <v>62</v>
      </c>
      <c r="G12" s="109" t="s">
        <v>63</v>
      </c>
      <c r="H12" s="106" t="s">
        <v>287</v>
      </c>
      <c r="I12" s="106" t="s">
        <v>287</v>
      </c>
      <c r="J12" s="106" t="s">
        <v>287</v>
      </c>
      <c r="K12" s="106" t="s">
        <v>287</v>
      </c>
      <c r="L12" s="103">
        <v>3430</v>
      </c>
      <c r="M12" s="103">
        <v>0.16</v>
      </c>
      <c r="N12" s="103">
        <f t="shared" si="0"/>
        <v>548.79999999999995</v>
      </c>
      <c r="O12" s="103">
        <v>0.08</v>
      </c>
      <c r="P12" s="103">
        <f t="shared" si="1"/>
        <v>274.39999999999998</v>
      </c>
      <c r="Q12" s="103">
        <v>3430</v>
      </c>
      <c r="R12" s="103">
        <v>6.4000000000000001E-2</v>
      </c>
      <c r="S12" s="103">
        <f t="shared" si="2"/>
        <v>219.52</v>
      </c>
      <c r="T12" s="103">
        <v>0.02</v>
      </c>
      <c r="U12" s="103">
        <f t="shared" si="3"/>
        <v>68.599999999999994</v>
      </c>
      <c r="V12" s="103">
        <v>3430</v>
      </c>
      <c r="W12" s="103">
        <v>5.0000000000000001E-3</v>
      </c>
      <c r="X12" s="103">
        <f t="shared" si="4"/>
        <v>17.149999999999999</v>
      </c>
      <c r="Y12" s="103">
        <v>5.0000000000000001E-3</v>
      </c>
      <c r="Z12" s="103">
        <f t="shared" si="5"/>
        <v>17.149999999999999</v>
      </c>
      <c r="AA12" s="103"/>
      <c r="AB12" s="103"/>
      <c r="AC12" s="103"/>
      <c r="AD12" s="103">
        <v>3430</v>
      </c>
      <c r="AE12" s="103">
        <v>2E-3</v>
      </c>
      <c r="AF12" s="103">
        <f t="shared" si="6"/>
        <v>6.86</v>
      </c>
      <c r="AG12" s="103">
        <v>1650</v>
      </c>
      <c r="AH12" s="103">
        <v>0.05</v>
      </c>
      <c r="AI12" s="103">
        <f t="shared" si="7"/>
        <v>82.5</v>
      </c>
      <c r="AJ12" s="103">
        <v>0.05</v>
      </c>
      <c r="AK12" s="103">
        <f t="shared" si="8"/>
        <v>82.5</v>
      </c>
      <c r="AL12" s="110"/>
      <c r="AM12" s="103"/>
      <c r="AN12" s="103"/>
      <c r="AO12" s="103"/>
      <c r="AP12" s="107"/>
      <c r="AQ12" s="111">
        <v>15</v>
      </c>
      <c r="AR12" s="111"/>
      <c r="AS12" s="112">
        <f t="shared" si="9"/>
        <v>807.32999999999993</v>
      </c>
      <c r="AT12" s="112">
        <f t="shared" si="10"/>
        <v>360.15</v>
      </c>
      <c r="AU12" s="112">
        <f t="shared" si="11"/>
        <v>82.5</v>
      </c>
      <c r="AV12" s="112">
        <f t="shared" si="12"/>
        <v>82.5</v>
      </c>
      <c r="AW12" s="112">
        <f t="shared" si="13"/>
        <v>1332.48</v>
      </c>
      <c r="AX12" s="308">
        <f t="shared" si="14"/>
        <v>1167.48</v>
      </c>
      <c r="AY12" s="308"/>
      <c r="AZ12" s="308">
        <f t="shared" si="15"/>
        <v>165</v>
      </c>
      <c r="BA12" s="308"/>
      <c r="BB12" s="113">
        <v>80</v>
      </c>
      <c r="BC12" s="114">
        <f t="shared" si="16"/>
        <v>1412.48</v>
      </c>
      <c r="BD12" s="115"/>
      <c r="BE12" s="116"/>
      <c r="BF12" s="116"/>
      <c r="BG12" s="116"/>
      <c r="BH12" s="116"/>
    </row>
    <row r="13" spans="1:60" s="122" customFormat="1" ht="17">
      <c r="A13" s="118"/>
      <c r="B13" s="118"/>
      <c r="C13" s="118"/>
      <c r="D13" s="118"/>
      <c r="E13" s="118"/>
      <c r="F13" s="119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20"/>
      <c r="AT13" s="120"/>
      <c r="AU13" s="120"/>
      <c r="AV13" s="120"/>
      <c r="AW13" s="120"/>
      <c r="AX13" s="118"/>
      <c r="AY13" s="118"/>
      <c r="AZ13" s="118"/>
      <c r="BA13" s="118"/>
      <c r="BB13" s="118"/>
      <c r="BC13" s="118">
        <f>'[1]（居民）工资表-1月'!E14</f>
        <v>77156.09</v>
      </c>
      <c r="BD13" s="121"/>
    </row>
    <row r="14" spans="1:60" s="125" customFormat="1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02"/>
      <c r="AK14" s="102"/>
      <c r="AL14" s="102"/>
      <c r="AM14" s="102"/>
      <c r="AN14" s="102"/>
      <c r="AO14" s="102"/>
      <c r="AP14" s="102"/>
      <c r="AQ14" s="102"/>
      <c r="AR14" s="102"/>
      <c r="AS14" s="123"/>
      <c r="AT14" s="123"/>
      <c r="AU14" s="123"/>
      <c r="AV14" s="123"/>
      <c r="AW14" s="123"/>
      <c r="AX14" s="102"/>
      <c r="AY14" s="102"/>
      <c r="AZ14" s="102"/>
      <c r="BA14" s="102"/>
      <c r="BB14" s="102"/>
      <c r="BC14" s="102"/>
      <c r="BD14" s="124"/>
    </row>
    <row r="16" spans="1:60">
      <c r="AX16" s="311"/>
      <c r="AY16" s="311"/>
      <c r="BC16" s="126"/>
    </row>
  </sheetData>
  <mergeCells count="46">
    <mergeCell ref="AX12:AY12"/>
    <mergeCell ref="AZ12:BA12"/>
    <mergeCell ref="AX16:AY16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BD1:BD2"/>
    <mergeCell ref="AX3:AY3"/>
    <mergeCell ref="AZ3:BA3"/>
    <mergeCell ref="AX4:AY4"/>
    <mergeCell ref="AZ4:BA4"/>
    <mergeCell ref="BB1:BB2"/>
    <mergeCell ref="BC1:BC2"/>
    <mergeCell ref="AX5:AY5"/>
    <mergeCell ref="AZ5:BA5"/>
    <mergeCell ref="AQ1:AR1"/>
    <mergeCell ref="AS1:AW1"/>
    <mergeCell ref="AX1:AY2"/>
    <mergeCell ref="AZ1:BA2"/>
    <mergeCell ref="AL1:AP1"/>
    <mergeCell ref="G1:G2"/>
    <mergeCell ref="H1:H2"/>
    <mergeCell ref="I1:I2"/>
    <mergeCell ref="J1:J2"/>
    <mergeCell ref="K1:K2"/>
    <mergeCell ref="L1:P1"/>
    <mergeCell ref="Q1:U1"/>
    <mergeCell ref="V1:Z1"/>
    <mergeCell ref="AA1:AC1"/>
    <mergeCell ref="AD1:AF1"/>
    <mergeCell ref="AG1:AK1"/>
    <mergeCell ref="F1:F2"/>
    <mergeCell ref="A1:A2"/>
    <mergeCell ref="B1:B2"/>
    <mergeCell ref="C1:C2"/>
    <mergeCell ref="D1:D2"/>
    <mergeCell ref="E1:E2"/>
  </mergeCells>
  <phoneticPr fontId="2" type="noConversion"/>
  <conditionalFormatting sqref="H1:I1">
    <cfRule type="expression" dxfId="6" priority="1" stopIfTrue="1">
      <formula>AND(COUNTIF($J$1:$J$1,H1)&gt;1,NOT(ISBLANK(H1)))</formula>
    </cfRule>
  </conditionalFormatting>
  <conditionalFormatting sqref="J1">
    <cfRule type="duplicateValues" dxfId="5" priority="2" stopIfTrue="1"/>
  </conditionalFormatting>
  <conditionalFormatting sqref="K1:L1">
    <cfRule type="duplicateValues" dxfId="4" priority="3" stopIfTrue="1"/>
  </conditionalFormatting>
  <conditionalFormatting sqref="Q1">
    <cfRule type="duplicateValues" dxfId="3" priority="4" stopIfTrue="1"/>
  </conditionalFormatting>
  <conditionalFormatting sqref="V1">
    <cfRule type="duplicateValues" dxfId="2" priority="5" stopIfTrue="1"/>
  </conditionalFormatting>
  <conditionalFormatting sqref="AG1">
    <cfRule type="duplicateValues" dxfId="1" priority="6" stopIfTrue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账单</vt:lpstr>
      <vt:lpstr>财务要</vt:lpstr>
      <vt:lpstr>海淀分公司工资表</vt:lpstr>
      <vt:lpstr>社保</vt:lpstr>
      <vt:lpstr>缴费比例</vt:lpstr>
      <vt:lpstr>福州</vt:lpstr>
      <vt:lpstr>合肥</vt:lpstr>
      <vt:lpstr>个税系统表</vt:lpstr>
      <vt:lpstr>外地社保</vt:lpstr>
      <vt:lpstr>翼水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ZX</cp:lastModifiedBy>
  <dcterms:created xsi:type="dcterms:W3CDTF">2022-01-18T05:24:50Z</dcterms:created>
  <dcterms:modified xsi:type="dcterms:W3CDTF">2022-03-04T06:12:40Z</dcterms:modified>
</cp:coreProperties>
</file>