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<sst xmlns="http://schemas.openxmlformats.org/spreadsheetml/2006/main" count="1517" uniqueCount="275">
  <si>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</si>
  <si>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</si>
  <si>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</si>
  <si>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根据贵公司与我公司所签订的服务协议，请贵公司在2022年11月14日之前按照下列表格内容支付相关款项.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</si>
  <si>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</si>
  <si>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</si>
  <si>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</si>
  <si>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</si>
  <si>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</si>
  <si>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</si>
  <si>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</si>
  <si>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</si>
  <si>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</si>
  <si>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</si>
  <si>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</si>
  <si>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</si>
  <si>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</si>
  <si>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</si>
  <si>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</si>
  <si>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</si>
  <si>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</si>
  <si>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</si>
  <si>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</si>
  <si>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</si>
  <si>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</si>
  <si>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</si>
  <si>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</si>
  <si>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</si>
  <si>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</si>
  <si>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</si>
  <si>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</si>
  <si>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</si>
  <si>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</si>
  <si>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</si>
  <si>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</si>
  <si>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</si>
  <si>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</si>
  <si>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</si>
  <si>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</si>
  <si>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</si>
  <si>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</si>
  <si>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</si>
  <si>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</si>
  <si>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</si>
  <si>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</si>
  <si>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</si>
  <si>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</si>
  <si>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</si>
  <si>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</si>
  <si>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</si>
  <si>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</si>
  <si>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</si>
  <si>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</si>
  <si>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</si>
  <si>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</si>
  <si>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</si>
  <si>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</si>
  <si>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</si>
  <si>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</si>
  <si>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</si>
  <si>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</si>
  <si>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</si>
  <si>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</si>
  <si>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</si>
  <si>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</si>
  <si>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</si>
  <si>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</si>
  <si>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</si>
  <si>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</si>
  <si>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</si>
  <si>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</si>
  <si>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</si>
  <si>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</si>
  <si>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</si>
  <si>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</si>
  <si>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</si>
  <si>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</si>
  <si>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202211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</si>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</sst>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432]yyyy/mm/dd;@"/>
    <numFmt numFmtId="177" formatCode="0_ "/>
    <numFmt numFmtId="178" formatCode="0.00_ "/>
    <numFmt numFmtId="179" formatCode="[$-F800]dddd\,\ mmmm\ dd\,\ yyyy"/>
    <numFmt numFmtId="180" formatCode="[DBNum2][$-804]General"/>
    <numFmt numFmtId="181" formatCode="0.00_);[Red]\(0.00\)"/>
    <numFmt numFmtId="182" formatCode="#,##0_);[Red]\(#,##0\)"/>
    <numFmt numFmtId="183" formatCode="&quot;$&quot;#,##0_ ;[Red]\-&quot;$&quot;#,##0_ "/>
    <numFmt numFmtId="184" formatCode="#,##0.00_);[Red]\(#,##0.00\)"/>
    <numFmt numFmtId="185" formatCode="General\ &quot;年&quot;"/>
    <numFmt numFmtId="186" formatCode="0_);[Red]\(0\)"/>
    <numFmt numFmtId="187" formatCode="0.000_ "/>
    <numFmt numFmtId="188" formatCode="#,##0.00_ "/>
    <numFmt numFmtId="189" formatCode="&quot;$&quot;0_ "/>
    <numFmt numFmtId="190" formatCode="0.00_);\(0.00\)"/>
  </numFmts>
  <fonts count="10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99">
    <xf numFmtId="0" fontId="0" fillId="0" borderId="0">
      <alignment vertical="center"/>
    </xf>
    <xf numFmtId="0" fontId="60" fillId="0" borderId="0"/>
    <xf numFmtId="0" fontId="60" fillId="0" borderId="0"/>
    <xf numFmtId="42" fontId="61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65" fillId="13" borderId="53" applyNumberFormat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44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60" fillId="0" borderId="0"/>
    <xf numFmtId="0" fontId="68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1" fillId="19" borderId="5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23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8" fillId="0" borderId="57" applyNumberFormat="0" applyFill="0" applyAlignment="0" applyProtection="0">
      <alignment vertical="center"/>
    </xf>
    <xf numFmtId="0" fontId="79" fillId="0" borderId="0"/>
    <xf numFmtId="0" fontId="80" fillId="0" borderId="57" applyNumberFormat="0" applyFill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81" fillId="26" borderId="59" applyNumberFormat="0" applyAlignment="0" applyProtection="0">
      <alignment vertical="center"/>
    </xf>
    <xf numFmtId="176" fontId="0" fillId="0" borderId="0">
      <alignment vertical="center"/>
    </xf>
    <xf numFmtId="0" fontId="82" fillId="26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83" fillId="27" borderId="60" applyNumberFormat="0" applyAlignment="0" applyProtection="0">
      <alignment vertical="center"/>
    </xf>
    <xf numFmtId="0" fontId="60" fillId="0" borderId="0">
      <alignment vertical="center"/>
    </xf>
    <xf numFmtId="0" fontId="62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84" fillId="0" borderId="6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85" fillId="0" borderId="62" applyNumberFormat="0" applyFill="0" applyAlignment="0" applyProtection="0">
      <alignment vertical="center"/>
    </xf>
    <xf numFmtId="0" fontId="8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60" fillId="0" borderId="0">
      <alignment vertical="center"/>
    </xf>
    <xf numFmtId="0" fontId="63" fillId="12" borderId="51" applyNumberFormat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0" fillId="0" borderId="0"/>
    <xf numFmtId="0" fontId="88" fillId="36" borderId="63" applyNumberFormat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89" fillId="0" borderId="0"/>
    <xf numFmtId="0" fontId="6" fillId="20" borderId="0" applyNumberFormat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14" fillId="0" borderId="0">
      <alignment vertical="center"/>
    </xf>
    <xf numFmtId="0" fontId="94" fillId="52" borderId="5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5" fillId="0" borderId="0"/>
    <xf numFmtId="0" fontId="6" fillId="18" borderId="55" applyNumberFormat="0" applyFon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0" borderId="0">
      <alignment vertical="center"/>
    </xf>
    <xf numFmtId="0" fontId="91" fillId="49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8" borderId="55" applyNumberFormat="0" applyFont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/>
    <xf numFmtId="0" fontId="94" fillId="52" borderId="54" applyNumberFormat="0" applyAlignment="0" applyProtection="0">
      <alignment vertical="center"/>
    </xf>
    <xf numFmtId="0" fontId="6" fillId="0" borderId="0">
      <alignment vertical="center"/>
    </xf>
    <xf numFmtId="0" fontId="66" fillId="21" borderId="0" applyNumberFormat="0" applyBorder="0" applyAlignment="0" applyProtection="0">
      <alignment vertical="center"/>
    </xf>
    <xf numFmtId="0" fontId="0" fillId="0" borderId="0"/>
    <xf numFmtId="0" fontId="6" fillId="20" borderId="0" applyNumberFormat="0" applyBorder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14" fillId="0" borderId="0">
      <alignment vertical="center"/>
    </xf>
    <xf numFmtId="0" fontId="94" fillId="52" borderId="54" applyNumberForma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89" fillId="0" borderId="0"/>
    <xf numFmtId="0" fontId="6" fillId="59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0" borderId="52" applyNumberFormat="0" applyFill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5" fillId="0" borderId="0"/>
    <xf numFmtId="0" fontId="60" fillId="0" borderId="0">
      <alignment vertical="center"/>
    </xf>
    <xf numFmtId="0" fontId="94" fillId="52" borderId="54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0" fillId="0" borderId="0"/>
    <xf numFmtId="0" fontId="63" fillId="12" borderId="51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2" borderId="51" applyNumberFormat="0" applyAlignment="0" applyProtection="0">
      <alignment vertical="center"/>
    </xf>
    <xf numFmtId="176" fontId="0" fillId="0" borderId="0">
      <alignment vertical="center"/>
    </xf>
    <xf numFmtId="0" fontId="6" fillId="18" borderId="55" applyNumberFormat="0" applyFon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176" fontId="0" fillId="0" borderId="0">
      <alignment vertical="center"/>
    </xf>
    <xf numFmtId="0" fontId="66" fillId="31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0" borderId="0">
      <alignment vertical="center"/>
    </xf>
    <xf numFmtId="0" fontId="66" fillId="56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79" fillId="0" borderId="0"/>
    <xf numFmtId="0" fontId="66" fillId="5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9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61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0" fillId="0" borderId="0"/>
    <xf numFmtId="0" fontId="66" fillId="61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0" fillId="0" borderId="0"/>
    <xf numFmtId="0" fontId="66" fillId="31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61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0" fillId="0" borderId="0">
      <alignment vertical="center"/>
    </xf>
    <xf numFmtId="0" fontId="66" fillId="61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0" fillId="0" borderId="0"/>
    <xf numFmtId="0" fontId="6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3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178" fontId="6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176" fontId="89" fillId="0" borderId="0"/>
    <xf numFmtId="0" fontId="66" fillId="56" borderId="0" applyNumberFormat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89" fillId="0" borderId="0">
      <alignment vertical="center"/>
    </xf>
    <xf numFmtId="0" fontId="90" fillId="0" borderId="64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" fillId="0" borderId="0"/>
    <xf numFmtId="0" fontId="6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66" fillId="31" borderId="0" applyNumberFormat="0" applyBorder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0" borderId="0"/>
    <xf numFmtId="0" fontId="66" fillId="17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4" fillId="52" borderId="5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6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60" borderId="0" applyNumberFormat="0" applyBorder="0" applyAlignment="0" applyProtection="0">
      <alignment vertical="center"/>
    </xf>
    <xf numFmtId="0" fontId="6" fillId="0" borderId="0"/>
    <xf numFmtId="176" fontId="0" fillId="0" borderId="0">
      <alignment vertical="center"/>
    </xf>
    <xf numFmtId="0" fontId="6" fillId="18" borderId="55" applyNumberFormat="0" applyFont="0" applyAlignment="0" applyProtection="0">
      <alignment vertical="center"/>
    </xf>
    <xf numFmtId="0" fontId="60" fillId="0" borderId="0"/>
    <xf numFmtId="0" fontId="14" fillId="0" borderId="0">
      <alignment vertical="center"/>
    </xf>
    <xf numFmtId="0" fontId="6" fillId="0" borderId="0">
      <alignment vertical="center"/>
    </xf>
    <xf numFmtId="0" fontId="99" fillId="33" borderId="0" applyNumberFormat="0" applyBorder="0" applyAlignment="0" applyProtection="0">
      <alignment vertical="center"/>
    </xf>
    <xf numFmtId="0" fontId="95" fillId="0" borderId="0"/>
    <xf numFmtId="0" fontId="92" fillId="0" borderId="66" applyNumberFormat="0" applyFill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96" fillId="0" borderId="67" applyNumberFormat="0" applyFill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98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60" fillId="0" borderId="0">
      <alignment vertical="center"/>
    </xf>
    <xf numFmtId="0" fontId="90" fillId="0" borderId="64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92" fillId="0" borderId="66" applyNumberFormat="0" applyFill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93" fillId="0" borderId="65" applyNumberFormat="0" applyFill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>
      <alignment vertical="center"/>
    </xf>
    <xf numFmtId="0" fontId="98" fillId="58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101" fillId="0" borderId="0"/>
    <xf numFmtId="0" fontId="66" fillId="17" borderId="0" applyNumberFormat="0" applyBorder="0" applyAlignment="0" applyProtection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179" fontId="60" fillId="0" borderId="0">
      <alignment vertical="center"/>
    </xf>
    <xf numFmtId="0" fontId="66" fillId="3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0" fillId="0" borderId="0"/>
    <xf numFmtId="0" fontId="66" fillId="56" borderId="0" applyNumberFormat="0" applyBorder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6" fillId="61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9" fillId="0" borderId="0"/>
    <xf numFmtId="0" fontId="73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/>
    <xf numFmtId="0" fontId="6" fillId="57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9" fillId="0" borderId="0"/>
    <xf numFmtId="0" fontId="6" fillId="21" borderId="0" applyNumberFormat="0" applyBorder="0" applyAlignment="0" applyProtection="0">
      <alignment vertical="center"/>
    </xf>
    <xf numFmtId="0" fontId="96" fillId="0" borderId="67" applyNumberFormat="0" applyFill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/>
    <xf numFmtId="0" fontId="91" fillId="49" borderId="0" applyNumberFormat="0" applyBorder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0" borderId="0"/>
    <xf numFmtId="0" fontId="6" fillId="60" borderId="0" applyNumberFormat="0" applyBorder="0" applyAlignment="0" applyProtection="0">
      <alignment vertical="center"/>
    </xf>
    <xf numFmtId="0" fontId="64" fillId="0" borderId="52" applyNumberFormat="0" applyFill="0" applyAlignment="0" applyProtection="0">
      <alignment vertical="center"/>
    </xf>
    <xf numFmtId="0" fontId="89" fillId="0" borderId="0"/>
    <xf numFmtId="0" fontId="6" fillId="18" borderId="55" applyNumberFormat="0" applyFont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98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0" fillId="0" borderId="64" applyNumberFormat="0" applyFill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" fillId="0" borderId="0"/>
    <xf numFmtId="0" fontId="6" fillId="53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" fillId="18" borderId="5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4" fillId="52" borderId="54" applyNumberFormat="0" applyAlignment="0" applyProtection="0">
      <alignment vertical="center"/>
    </xf>
    <xf numFmtId="0" fontId="79" fillId="0" borderId="0"/>
    <xf numFmtId="0" fontId="92" fillId="0" borderId="0" applyNumberFormat="0" applyFill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102" fillId="0" borderId="0" applyNumberFormat="0" applyFill="0" applyBorder="0" applyProtection="0">
      <alignment vertical="top" wrapText="1"/>
    </xf>
    <xf numFmtId="0" fontId="90" fillId="0" borderId="64" applyNumberFormat="0" applyFill="0" applyAlignment="0" applyProtection="0">
      <alignment vertical="center"/>
    </xf>
    <xf numFmtId="43" fontId="60" fillId="0" borderId="0" applyFont="0" applyFill="0" applyBorder="0" applyAlignment="0" applyProtection="0"/>
    <xf numFmtId="0" fontId="6" fillId="30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7" fillId="12" borderId="54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0" borderId="0"/>
    <xf numFmtId="0" fontId="97" fillId="0" borderId="0" applyNumberFormat="0" applyFill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55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8" fillId="36" borderId="6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2" borderId="51" applyNumberFormat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38" fontId="60" fillId="0" borderId="0" applyFont="0" applyFill="0" applyBorder="0" applyAlignment="0" applyProtection="0">
      <alignment vertical="center"/>
    </xf>
    <xf numFmtId="176" fontId="41" fillId="0" borderId="0">
      <alignment vertical="center"/>
    </xf>
    <xf numFmtId="176" fontId="103" fillId="0" borderId="0" applyNumberFormat="0" applyFill="0" applyBorder="0" applyAlignment="0" applyProtection="0">
      <alignment vertical="center"/>
    </xf>
    <xf numFmtId="176" fontId="60" fillId="0" borderId="0"/>
    <xf numFmtId="180" fontId="0" fillId="0" borderId="0">
      <alignment vertical="center"/>
    </xf>
  </cellStyleXfs>
  <cellXfs count="30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53" applyBorder="1">
      <alignment vertical="center"/>
    </xf>
    <xf numFmtId="0" fontId="7" fillId="0" borderId="0" xfId="353" applyNumberFormat="1" applyFont="1" applyFill="1" applyBorder="1" applyAlignment="1" applyProtection="1">
      <alignment horizontal="center" vertical="center"/>
    </xf>
    <xf numFmtId="0" fontId="6" fillId="0" borderId="0" xfId="353" applyFill="1">
      <alignment vertical="center"/>
    </xf>
    <xf numFmtId="0" fontId="6" fillId="0" borderId="0" xfId="353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53">
      <alignment vertical="center"/>
    </xf>
    <xf numFmtId="0" fontId="6" fillId="0" borderId="0" xfId="353" applyNumberFormat="1">
      <alignment vertical="center"/>
    </xf>
    <xf numFmtId="0" fontId="6" fillId="0" borderId="0" xfId="353" applyNumberFormat="1" applyAlignment="1">
      <alignment horizontal="center" vertical="center"/>
    </xf>
    <xf numFmtId="14" fontId="6" fillId="0" borderId="0" xfId="353" applyNumberFormat="1">
      <alignment vertical="center"/>
    </xf>
    <xf numFmtId="181" fontId="6" fillId="0" borderId="0" xfId="353" applyNumberFormat="1">
      <alignment vertical="center"/>
    </xf>
    <xf numFmtId="182" fontId="8" fillId="0" borderId="0" xfId="361" applyNumberFormat="1" applyFont="1" applyFill="1" applyBorder="1" applyAlignment="1" applyProtection="1">
      <alignment vertical="center"/>
    </xf>
    <xf numFmtId="182" fontId="9" fillId="0" borderId="0" xfId="361" applyNumberFormat="1" applyFont="1" applyFill="1" applyBorder="1" applyAlignment="1" applyProtection="1">
      <alignment vertical="center"/>
    </xf>
    <xf numFmtId="182" fontId="10" fillId="0" borderId="0" xfId="361" applyNumberFormat="1" applyFont="1" applyFill="1" applyBorder="1" applyAlignment="1" applyProtection="1">
      <alignment vertical="center"/>
    </xf>
    <xf numFmtId="182" fontId="10" fillId="0" borderId="0" xfId="361" applyNumberFormat="1" applyFont="1" applyFill="1" applyBorder="1" applyAlignment="1" applyProtection="1">
      <alignment horizontal="center" vertical="top"/>
    </xf>
    <xf numFmtId="0" fontId="6" fillId="0" borderId="0" xfId="353" applyNumberFormat="1" applyFont="1" applyFill="1" applyBorder="1" applyAlignment="1" applyProtection="1">
      <alignment horizontal="center" vertical="center"/>
    </xf>
    <xf numFmtId="0" fontId="6" fillId="0" borderId="0" xfId="353" applyNumberFormat="1" applyBorder="1" applyAlignment="1">
      <alignment horizontal="center" vertical="center"/>
    </xf>
    <xf numFmtId="182" fontId="11" fillId="3" borderId="5" xfId="361" applyNumberFormat="1" applyFont="1" applyFill="1" applyBorder="1" applyAlignment="1" applyProtection="1">
      <alignment horizontal="center" vertical="center"/>
    </xf>
    <xf numFmtId="182" fontId="8" fillId="3" borderId="5" xfId="361" applyNumberFormat="1" applyFont="1" applyFill="1" applyBorder="1" applyAlignment="1" applyProtection="1">
      <alignment horizontal="center" vertical="center"/>
    </xf>
    <xf numFmtId="0" fontId="8" fillId="3" borderId="5" xfId="361" applyNumberFormat="1" applyFont="1" applyFill="1" applyBorder="1" applyAlignment="1" applyProtection="1">
      <alignment horizontal="center" vertical="center" wrapText="1"/>
    </xf>
    <xf numFmtId="0" fontId="12" fillId="3" borderId="5" xfId="119" applyNumberFormat="1" applyFont="1" applyFill="1" applyBorder="1" applyAlignment="1" applyProtection="1">
      <alignment horizontal="center" vertical="center" wrapText="1"/>
    </xf>
    <xf numFmtId="0" fontId="13" fillId="3" borderId="5" xfId="119" applyNumberFormat="1" applyFont="1" applyFill="1" applyBorder="1" applyAlignment="1" applyProtection="1">
      <alignment horizontal="center" vertical="center" wrapText="1"/>
    </xf>
    <xf numFmtId="182" fontId="11" fillId="3" borderId="6" xfId="361" applyNumberFormat="1" applyFont="1" applyFill="1" applyBorder="1" applyAlignment="1" applyProtection="1">
      <alignment horizontal="center" vertical="center"/>
    </xf>
    <xf numFmtId="182" fontId="8" fillId="3" borderId="6" xfId="361" applyNumberFormat="1" applyFont="1" applyFill="1" applyBorder="1" applyAlignment="1" applyProtection="1">
      <alignment horizontal="center" vertical="center"/>
    </xf>
    <xf numFmtId="0" fontId="8" fillId="3" borderId="6" xfId="361" applyNumberFormat="1" applyFont="1" applyFill="1" applyBorder="1" applyAlignment="1" applyProtection="1">
      <alignment horizontal="center" vertical="center" wrapText="1"/>
    </xf>
    <xf numFmtId="0" fontId="12" fillId="3" borderId="6" xfId="119" applyNumberFormat="1" applyFont="1" applyFill="1" applyBorder="1" applyAlignment="1" applyProtection="1">
      <alignment horizontal="center" vertical="center" wrapText="1"/>
    </xf>
    <xf numFmtId="0" fontId="13" fillId="3" borderId="6" xfId="119" applyNumberFormat="1" applyFont="1" applyFill="1" applyBorder="1" applyAlignment="1" applyProtection="1">
      <alignment horizontal="center" vertical="center" wrapText="1"/>
    </xf>
    <xf numFmtId="182" fontId="14" fillId="0" borderId="6" xfId="353" applyNumberFormat="1" applyFont="1" applyFill="1" applyBorder="1" applyAlignment="1" applyProtection="1">
      <alignment horizontal="center" vertical="center"/>
    </xf>
    <xf numFmtId="0" fontId="15" fillId="0" borderId="7" xfId="353" applyFont="1" applyFill="1" applyBorder="1" applyAlignment="1">
      <alignment horizontal="center" vertical="center" wrapText="1"/>
    </xf>
    <xf numFmtId="49" fontId="16" fillId="4" borderId="8" xfId="353" applyNumberFormat="1" applyFont="1" applyFill="1" applyBorder="1" applyAlignment="1">
      <alignment horizontal="center" vertical="center" wrapText="1"/>
    </xf>
    <xf numFmtId="0" fontId="6" fillId="0" borderId="7" xfId="353" applyNumberFormat="1" applyFill="1" applyBorder="1" applyAlignment="1">
      <alignment horizontal="center" vertical="center"/>
    </xf>
    <xf numFmtId="0" fontId="6" fillId="0" borderId="8" xfId="353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2" fontId="14" fillId="4" borderId="6" xfId="353" applyNumberFormat="1" applyFont="1" applyFill="1" applyBorder="1" applyAlignment="1" applyProtection="1">
      <alignment horizontal="center" vertical="center" shrinkToFit="1"/>
    </xf>
    <xf numFmtId="182" fontId="19" fillId="4" borderId="7" xfId="353" applyNumberFormat="1" applyFont="1" applyFill="1" applyBorder="1" applyAlignment="1" applyProtection="1">
      <alignment horizontal="center" vertical="center" shrinkToFit="1"/>
    </xf>
    <xf numFmtId="182" fontId="19" fillId="4" borderId="7" xfId="353" applyNumberFormat="1" applyFont="1" applyFill="1" applyBorder="1" applyAlignment="1" applyProtection="1">
      <alignment horizontal="center" vertical="top" shrinkToFit="1"/>
    </xf>
    <xf numFmtId="0" fontId="16" fillId="4" borderId="7" xfId="353" applyNumberFormat="1" applyFont="1" applyFill="1" applyBorder="1" applyAlignment="1">
      <alignment horizontal="center" vertical="center" shrinkToFit="1"/>
    </xf>
    <xf numFmtId="0" fontId="6" fillId="4" borderId="7" xfId="353" applyNumberFormat="1" applyFont="1" applyFill="1" applyBorder="1" applyAlignment="1" applyProtection="1">
      <alignment horizontal="center" vertical="center" shrinkToFit="1"/>
    </xf>
    <xf numFmtId="0" fontId="6" fillId="4" borderId="7" xfId="353" applyNumberFormat="1" applyFill="1" applyBorder="1" applyAlignment="1">
      <alignment horizontal="center" vertical="center" shrinkToFit="1"/>
    </xf>
    <xf numFmtId="0" fontId="6" fillId="3" borderId="7" xfId="353" applyFont="1" applyFill="1" applyBorder="1" applyAlignment="1">
      <alignment horizontal="center" vertical="center"/>
    </xf>
    <xf numFmtId="181" fontId="6" fillId="4" borderId="7" xfId="353" applyNumberFormat="1" applyFont="1" applyFill="1" applyBorder="1" applyAlignment="1">
      <alignment horizontal="center" vertical="center"/>
    </xf>
    <xf numFmtId="184" fontId="6" fillId="0" borderId="0" xfId="353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53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53" applyNumberFormat="1" applyBorder="1">
      <alignment vertical="center"/>
    </xf>
    <xf numFmtId="182" fontId="10" fillId="0" borderId="0" xfId="361" applyNumberFormat="1" applyFont="1" applyFill="1" applyBorder="1" applyAlignment="1" applyProtection="1">
      <alignment horizontal="center" vertical="center"/>
    </xf>
    <xf numFmtId="178" fontId="26" fillId="5" borderId="0" xfId="353" applyNumberFormat="1" applyFont="1" applyFill="1" applyBorder="1" applyAlignment="1">
      <alignment horizontal="center" vertical="center"/>
    </xf>
    <xf numFmtId="14" fontId="12" fillId="3" borderId="5" xfId="119" applyNumberFormat="1" applyFont="1" applyFill="1" applyBorder="1" applyAlignment="1" applyProtection="1">
      <alignment horizontal="center" vertical="center" wrapText="1"/>
    </xf>
    <xf numFmtId="0" fontId="12" fillId="3" borderId="8" xfId="119" applyNumberFormat="1" applyFont="1" applyFill="1" applyBorder="1" applyAlignment="1" applyProtection="1">
      <alignment horizontal="center" vertical="center" wrapText="1"/>
    </xf>
    <xf numFmtId="0" fontId="12" fillId="3" borderId="9" xfId="119" applyNumberFormat="1" applyFont="1" applyFill="1" applyBorder="1" applyAlignment="1" applyProtection="1">
      <alignment horizontal="center" vertical="center" wrapText="1"/>
    </xf>
    <xf numFmtId="0" fontId="12" fillId="3" borderId="10" xfId="119" applyNumberFormat="1" applyFont="1" applyFill="1" applyBorder="1" applyAlignment="1" applyProtection="1">
      <alignment horizontal="center" vertical="center" wrapText="1"/>
    </xf>
    <xf numFmtId="14" fontId="12" fillId="3" borderId="6" xfId="119" applyNumberFormat="1" applyFont="1" applyFill="1" applyBorder="1" applyAlignment="1" applyProtection="1">
      <alignment horizontal="center" vertical="center" wrapText="1"/>
    </xf>
    <xf numFmtId="0" fontId="12" fillId="3" borderId="7" xfId="119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78" fontId="14" fillId="0" borderId="7" xfId="353" applyNumberFormat="1" applyFont="1" applyFill="1" applyBorder="1">
      <alignment vertical="center"/>
    </xf>
    <xf numFmtId="178" fontId="14" fillId="0" borderId="7" xfId="353" applyNumberFormat="1" applyFont="1" applyFill="1" applyBorder="1" applyAlignment="1">
      <alignment horizontal="center" vertical="center"/>
    </xf>
    <xf numFmtId="0" fontId="6" fillId="4" borderId="8" xfId="353" applyNumberFormat="1" applyFont="1" applyFill="1" applyBorder="1" applyAlignment="1" applyProtection="1">
      <alignment horizontal="center" vertical="center" shrinkToFit="1"/>
    </xf>
    <xf numFmtId="14" fontId="6" fillId="4" borderId="8" xfId="353" applyNumberFormat="1" applyFont="1" applyFill="1" applyBorder="1" applyAlignment="1" applyProtection="1">
      <alignment horizontal="center" vertical="center" shrinkToFit="1"/>
    </xf>
    <xf numFmtId="184" fontId="19" fillId="4" borderId="7" xfId="353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6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6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6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8" fontId="0" fillId="0" borderId="0" xfId="353" applyNumberFormat="1" applyFont="1" applyFill="1" applyBorder="1" applyAlignment="1">
      <alignment horizontal="left" vertical="center"/>
    </xf>
    <xf numFmtId="181" fontId="13" fillId="3" borderId="5" xfId="119" applyNumberFormat="1" applyFont="1" applyFill="1" applyBorder="1" applyAlignment="1" applyProtection="1">
      <alignment horizontal="center" vertical="center" wrapText="1"/>
    </xf>
    <xf numFmtId="0" fontId="13" fillId="3" borderId="8" xfId="119" applyNumberFormat="1" applyFont="1" applyFill="1" applyBorder="1" applyAlignment="1" applyProtection="1">
      <alignment horizontal="center" vertical="center" wrapText="1"/>
    </xf>
    <xf numFmtId="0" fontId="13" fillId="3" borderId="9" xfId="119" applyNumberFormat="1" applyFont="1" applyFill="1" applyBorder="1" applyAlignment="1" applyProtection="1">
      <alignment horizontal="center" vertical="center" wrapText="1"/>
    </xf>
    <xf numFmtId="181" fontId="13" fillId="3" borderId="6" xfId="119" applyNumberFormat="1" applyFont="1" applyFill="1" applyBorder="1" applyAlignment="1" applyProtection="1">
      <alignment horizontal="center" vertical="center" wrapText="1"/>
    </xf>
    <xf numFmtId="0" fontId="13" fillId="3" borderId="7" xfId="119" applyNumberFormat="1" applyFont="1" applyFill="1" applyBorder="1" applyAlignment="1" applyProtection="1">
      <alignment horizontal="center" vertical="center" wrapText="1"/>
    </xf>
    <xf numFmtId="178" fontId="14" fillId="4" borderId="7" xfId="353" applyNumberFormat="1" applyFont="1" applyFill="1" applyBorder="1">
      <alignment vertical="center"/>
    </xf>
    <xf numFmtId="178" fontId="14" fillId="4" borderId="10" xfId="353" applyNumberFormat="1" applyFont="1" applyFill="1" applyBorder="1" applyAlignment="1">
      <alignment horizontal="center" vertical="center"/>
    </xf>
    <xf numFmtId="178" fontId="14" fillId="4" borderId="10" xfId="353" applyNumberFormat="1" applyFont="1" applyFill="1" applyBorder="1">
      <alignment vertical="center"/>
    </xf>
    <xf numFmtId="0" fontId="13" fillId="3" borderId="10" xfId="119" applyNumberFormat="1" applyFont="1" applyFill="1" applyBorder="1" applyAlignment="1" applyProtection="1">
      <alignment horizontal="center" vertical="center" wrapText="1"/>
    </xf>
    <xf numFmtId="184" fontId="14" fillId="4" borderId="10" xfId="353" applyNumberFormat="1" applyFont="1" applyFill="1" applyBorder="1" applyAlignment="1" applyProtection="1">
      <alignment horizontal="center" vertical="center"/>
    </xf>
    <xf numFmtId="181" fontId="22" fillId="4" borderId="7" xfId="291" applyNumberFormat="1" applyFont="1" applyFill="1" applyBorder="1" applyAlignment="1" applyProtection="1">
      <alignment horizontal="center" vertical="center"/>
    </xf>
    <xf numFmtId="181" fontId="27" fillId="4" borderId="7" xfId="119" applyNumberFormat="1" applyFont="1" applyFill="1" applyBorder="1" applyAlignment="1" applyProtection="1">
      <alignment horizontal="center" vertical="center"/>
    </xf>
    <xf numFmtId="184" fontId="14" fillId="0" borderId="0" xfId="353" applyNumberFormat="1" applyFont="1" applyFill="1" applyBorder="1" applyAlignment="1" applyProtection="1">
      <alignment horizontal="center" vertical="center"/>
    </xf>
    <xf numFmtId="181" fontId="10" fillId="0" borderId="0" xfId="361" applyNumberFormat="1" applyFont="1" applyFill="1" applyBorder="1" applyAlignment="1" applyProtection="1">
      <alignment horizontal="center" vertical="center" wrapText="1"/>
    </xf>
    <xf numFmtId="0" fontId="11" fillId="3" borderId="5" xfId="361" applyNumberFormat="1" applyFont="1" applyFill="1" applyBorder="1" applyAlignment="1" applyProtection="1">
      <alignment horizontal="center" vertical="center" wrapText="1"/>
    </xf>
    <xf numFmtId="181" fontId="8" fillId="3" borderId="5" xfId="361" applyNumberFormat="1" applyFont="1" applyFill="1" applyBorder="1" applyAlignment="1" applyProtection="1">
      <alignment horizontal="center" vertical="center" wrapText="1"/>
    </xf>
    <xf numFmtId="0" fontId="11" fillId="3" borderId="6" xfId="361" applyNumberFormat="1" applyFont="1" applyFill="1" applyBorder="1" applyAlignment="1" applyProtection="1">
      <alignment horizontal="center" vertical="center" wrapText="1"/>
    </xf>
    <xf numFmtId="181" fontId="8" fillId="3" borderId="6" xfId="361" applyNumberFormat="1" applyFont="1" applyFill="1" applyBorder="1" applyAlignment="1" applyProtection="1">
      <alignment horizontal="center" vertical="center" wrapText="1"/>
    </xf>
    <xf numFmtId="184" fontId="14" fillId="4" borderId="7" xfId="353" applyNumberFormat="1" applyFont="1" applyFill="1" applyBorder="1" applyAlignment="1" applyProtection="1">
      <alignment horizontal="center" vertical="center"/>
    </xf>
    <xf numFmtId="181" fontId="16" fillId="0" borderId="7" xfId="353" applyNumberFormat="1" applyFont="1" applyFill="1" applyBorder="1" applyAlignment="1">
      <alignment horizontal="center" vertical="center" wrapText="1"/>
    </xf>
    <xf numFmtId="184" fontId="14" fillId="0" borderId="7" xfId="353" applyNumberFormat="1" applyFont="1" applyFill="1" applyBorder="1" applyAlignment="1" applyProtection="1">
      <alignment horizontal="center" vertical="center"/>
    </xf>
    <xf numFmtId="181" fontId="19" fillId="4" borderId="7" xfId="353" applyNumberFormat="1" applyFont="1" applyFill="1" applyBorder="1" applyAlignment="1" applyProtection="1">
      <alignment horizontal="center" vertical="center" shrinkToFit="1"/>
    </xf>
    <xf numFmtId="184" fontId="14" fillId="4" borderId="7" xfId="353" applyNumberFormat="1" applyFont="1" applyFill="1" applyBorder="1" applyAlignment="1" applyProtection="1">
      <alignment horizontal="center" vertical="center" shrinkToFit="1"/>
    </xf>
    <xf numFmtId="181" fontId="6" fillId="0" borderId="0" xfId="0" applyNumberFormat="1" applyFont="1" applyFill="1" applyBorder="1" applyAlignment="1" applyProtection="1">
      <alignment vertical="center"/>
    </xf>
    <xf numFmtId="49" fontId="6" fillId="0" borderId="0" xfId="353" applyNumberFormat="1" applyFont="1" applyFill="1" applyBorder="1" applyAlignment="1" applyProtection="1">
      <alignment horizontal="center" vertical="center"/>
    </xf>
    <xf numFmtId="49" fontId="12" fillId="3" borderId="5" xfId="119" applyNumberFormat="1" applyFont="1" applyFill="1" applyBorder="1" applyAlignment="1" applyProtection="1">
      <alignment horizontal="center" vertical="center" wrapText="1"/>
    </xf>
    <xf numFmtId="49" fontId="12" fillId="3" borderId="6" xfId="119" applyNumberFormat="1" applyFont="1" applyFill="1" applyBorder="1" applyAlignment="1" applyProtection="1">
      <alignment horizontal="center" vertical="center" wrapText="1"/>
    </xf>
    <xf numFmtId="0" fontId="27" fillId="4" borderId="7" xfId="353" applyFont="1" applyFill="1" applyBorder="1" applyAlignment="1">
      <alignment horizontal="center" vertical="center"/>
    </xf>
    <xf numFmtId="0" fontId="27" fillId="4" borderId="7" xfId="353" applyFont="1" applyFill="1" applyBorder="1" applyAlignment="1">
      <alignment horizontal="center" vertical="center" shrinkToFit="1"/>
    </xf>
    <xf numFmtId="14" fontId="6" fillId="0" borderId="8" xfId="353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77" fontId="28" fillId="0" borderId="0" xfId="0" applyNumberFormat="1" applyFont="1" applyFill="1" applyAlignment="1" applyProtection="1">
      <alignment vertical="center"/>
      <protection locked="0"/>
    </xf>
    <xf numFmtId="0" fontId="29" fillId="2" borderId="5" xfId="294" applyNumberFormat="1" applyFont="1" applyFill="1" applyBorder="1" applyAlignment="1" applyProtection="1">
      <alignment horizontal="center" vertical="center" wrapText="1"/>
    </xf>
    <xf numFmtId="177" fontId="30" fillId="2" borderId="5" xfId="294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6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71" applyNumberFormat="1" applyFont="1" applyFill="1" applyBorder="1" applyAlignment="1" applyProtection="1">
      <alignment vertical="center" wrapText="1"/>
    </xf>
    <xf numFmtId="0" fontId="29" fillId="2" borderId="5" xfId="294" applyNumberFormat="1" applyFont="1" applyFill="1" applyBorder="1" applyAlignment="1" applyProtection="1">
      <alignment vertical="center" wrapText="1"/>
    </xf>
    <xf numFmtId="0" fontId="29" fillId="6" borderId="5" xfId="294" applyNumberFormat="1" applyFont="1" applyFill="1" applyBorder="1" applyAlignment="1" applyProtection="1">
      <alignment vertical="center" wrapText="1"/>
    </xf>
    <xf numFmtId="0" fontId="29" fillId="7" borderId="5" xfId="294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6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53" applyNumberFormat="1" applyFill="1" applyBorder="1">
      <alignment vertical="center"/>
    </xf>
    <xf numFmtId="184" fontId="6" fillId="0" borderId="0" xfId="353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34" fillId="8" borderId="11" xfId="0" applyNumberFormat="1" applyFont="1" applyFill="1" applyBorder="1" applyAlignment="1">
      <alignment horizontal="center" vertical="center" wrapText="1"/>
    </xf>
    <xf numFmtId="176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6" fontId="34" fillId="8" borderId="13" xfId="0" applyNumberFormat="1" applyFont="1" applyFill="1" applyBorder="1" applyAlignment="1">
      <alignment horizontal="center" vertical="center" wrapText="1"/>
    </xf>
    <xf numFmtId="176" fontId="34" fillId="8" borderId="7" xfId="0" applyNumberFormat="1" applyFont="1" applyFill="1" applyBorder="1" applyAlignment="1">
      <alignment horizontal="center" vertical="center"/>
    </xf>
    <xf numFmtId="176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71" applyNumberFormat="1" applyFont="1" applyFill="1" applyBorder="1" applyProtection="1">
      <alignment vertical="center"/>
    </xf>
    <xf numFmtId="176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71" applyNumberFormat="1" applyFont="1" applyFill="1" applyBorder="1" applyProtection="1">
      <alignment vertical="center"/>
    </xf>
    <xf numFmtId="49" fontId="27" fillId="0" borderId="5" xfId="271" applyNumberFormat="1" applyFont="1" applyFill="1" applyBorder="1" applyAlignment="1" applyProtection="1">
      <alignment vertical="center" wrapText="1"/>
    </xf>
    <xf numFmtId="176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178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222" applyNumberFormat="1" applyFont="1" applyFill="1" applyBorder="1" applyAlignment="1" applyProtection="1">
      <alignment horizontal="center" vertical="center"/>
    </xf>
    <xf numFmtId="0" fontId="16" fillId="0" borderId="7" xfId="352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222" applyNumberFormat="1" applyFont="1" applyFill="1" applyBorder="1" applyAlignment="1" applyProtection="1">
      <alignment horizontal="center" vertical="center"/>
    </xf>
    <xf numFmtId="0" fontId="16" fillId="0" borderId="5" xfId="352" applyNumberFormat="1" applyFont="1" applyFill="1" applyBorder="1" applyAlignment="1" applyProtection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87" fontId="16" fillId="0" borderId="7" xfId="227" applyNumberFormat="1" applyFont="1" applyFill="1" applyBorder="1" applyAlignment="1" applyProtection="1">
      <alignment horizontal="center" vertical="center"/>
    </xf>
    <xf numFmtId="187" fontId="16" fillId="0" borderId="7" xfId="492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44" applyNumberFormat="1" applyFont="1" applyFill="1" applyBorder="1" applyAlignment="1" applyProtection="1">
      <alignment horizontal="center" vertical="center"/>
    </xf>
    <xf numFmtId="187" fontId="16" fillId="0" borderId="5" xfId="227" applyNumberFormat="1" applyFont="1" applyFill="1" applyBorder="1" applyAlignment="1" applyProtection="1">
      <alignment horizontal="center" vertical="center"/>
    </xf>
    <xf numFmtId="187" fontId="16" fillId="0" borderId="5" xfId="492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44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 applyProtection="1">
      <alignment horizontal="center" vertical="center"/>
    </xf>
    <xf numFmtId="0" fontId="16" fillId="0" borderId="7" xfId="380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380" applyNumberFormat="1" applyFont="1" applyFill="1" applyBorder="1" applyAlignment="1" applyProtection="1">
      <alignment horizontal="center" vertical="center"/>
    </xf>
    <xf numFmtId="187" fontId="16" fillId="0" borderId="7" xfId="493" applyNumberFormat="1" applyFont="1" applyFill="1" applyBorder="1" applyAlignment="1" applyProtection="1">
      <alignment horizontal="center" vertical="center"/>
    </xf>
    <xf numFmtId="0" fontId="16" fillId="0" borderId="7" xfId="493" applyNumberFormat="1" applyFont="1" applyFill="1" applyBorder="1" applyAlignment="1">
      <alignment horizontal="center" vertical="center" wrapText="1"/>
    </xf>
    <xf numFmtId="187" fontId="16" fillId="0" borderId="5" xfId="493" applyNumberFormat="1" applyFont="1" applyFill="1" applyBorder="1" applyAlignment="1" applyProtection="1">
      <alignment horizontal="center" vertical="center"/>
    </xf>
    <xf numFmtId="0" fontId="16" fillId="0" borderId="5" xfId="493" applyNumberFormat="1" applyFont="1" applyFill="1" applyBorder="1" applyAlignment="1">
      <alignment horizontal="center" vertical="center" wrapText="1"/>
    </xf>
    <xf numFmtId="181" fontId="34" fillId="8" borderId="7" xfId="0" applyNumberFormat="1" applyFont="1" applyFill="1" applyBorder="1" applyAlignment="1">
      <alignment horizontal="center" vertical="center" wrapText="1"/>
    </xf>
    <xf numFmtId="181" fontId="16" fillId="0" borderId="7" xfId="0" applyNumberFormat="1" applyFont="1" applyFill="1" applyBorder="1" applyAlignment="1">
      <alignment horizontal="center" vertical="center" wrapText="1"/>
    </xf>
    <xf numFmtId="181" fontId="16" fillId="0" borderId="5" xfId="0" applyNumberFormat="1" applyFont="1" applyFill="1" applyBorder="1" applyAlignment="1">
      <alignment horizontal="center" vertical="center" wrapText="1"/>
    </xf>
    <xf numFmtId="181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1" fontId="34" fillId="0" borderId="18" xfId="0" applyNumberFormat="1" applyFont="1" applyFill="1" applyBorder="1" applyAlignment="1">
      <alignment horizontal="center" vertical="center"/>
    </xf>
    <xf numFmtId="181" fontId="16" fillId="0" borderId="18" xfId="0" applyNumberFormat="1" applyFont="1" applyFill="1" applyBorder="1" applyAlignment="1">
      <alignment horizontal="center" vertical="center"/>
    </xf>
    <xf numFmtId="176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1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88" fontId="33" fillId="0" borderId="0" xfId="0" applyNumberFormat="1" applyFont="1" applyFill="1" applyAlignment="1">
      <alignment horizontal="center" vertical="center"/>
    </xf>
    <xf numFmtId="176" fontId="37" fillId="9" borderId="0" xfId="495" applyFont="1" applyFill="1" applyBorder="1" applyAlignment="1">
      <alignment horizontal="center" vertical="center"/>
    </xf>
    <xf numFmtId="176" fontId="38" fillId="9" borderId="0" xfId="495" applyNumberFormat="1" applyFont="1" applyFill="1" applyBorder="1" applyAlignment="1" applyProtection="1">
      <alignment horizontal="center" vertical="center"/>
      <protection locked="0"/>
    </xf>
    <xf numFmtId="176" fontId="38" fillId="9" borderId="0" xfId="495" applyNumberFormat="1" applyFont="1" applyFill="1" applyBorder="1" applyAlignment="1" applyProtection="1">
      <alignment horizontal="left" vertical="center"/>
      <protection locked="0"/>
    </xf>
    <xf numFmtId="176" fontId="39" fillId="9" borderId="0" xfId="495" applyNumberFormat="1" applyFont="1" applyFill="1" applyBorder="1" applyAlignment="1" applyProtection="1">
      <alignment horizontal="center" vertical="center"/>
      <protection locked="0"/>
    </xf>
    <xf numFmtId="176" fontId="40" fillId="9" borderId="0" xfId="495" applyNumberFormat="1" applyFont="1" applyFill="1" applyBorder="1" applyAlignment="1" applyProtection="1">
      <alignment horizontal="left" vertical="center"/>
      <protection locked="0"/>
    </xf>
    <xf numFmtId="176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94" applyNumberFormat="1" applyFont="1" applyFill="1" applyBorder="1" applyAlignment="1" applyProtection="1">
      <alignment horizontal="left" vertical="center"/>
      <protection locked="0"/>
    </xf>
    <xf numFmtId="176" fontId="43" fillId="9" borderId="0" xfId="0" applyNumberFormat="1" applyFont="1" applyFill="1" applyBorder="1" applyAlignment="1" applyProtection="1">
      <alignment horizontal="left" vertical="center"/>
      <protection locked="0"/>
    </xf>
    <xf numFmtId="176" fontId="44" fillId="9" borderId="0" xfId="495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6" fontId="45" fillId="9" borderId="0" xfId="0" applyNumberFormat="1" applyFont="1" applyFill="1" applyBorder="1" applyAlignment="1" applyProtection="1">
      <alignment horizontal="right" vertical="center"/>
      <protection locked="0"/>
    </xf>
    <xf numFmtId="176" fontId="29" fillId="9" borderId="0" xfId="0" applyNumberFormat="1" applyFont="1" applyFill="1" applyBorder="1" applyAlignment="1">
      <alignment horizontal="left" vertical="center" wrapText="1"/>
    </xf>
    <xf numFmtId="176" fontId="29" fillId="9" borderId="0" xfId="0" applyNumberFormat="1" applyFont="1" applyFill="1" applyBorder="1" applyAlignment="1">
      <alignment horizontal="left" vertical="center"/>
    </xf>
    <xf numFmtId="176" fontId="46" fillId="9" borderId="0" xfId="0" applyNumberFormat="1" applyFont="1" applyFill="1" applyBorder="1" applyAlignment="1" applyProtection="1">
      <alignment horizontal="right" vertical="center"/>
      <protection locked="0"/>
    </xf>
    <xf numFmtId="176" fontId="40" fillId="9" borderId="0" xfId="495" applyNumberFormat="1" applyFont="1" applyFill="1" applyBorder="1" applyAlignment="1" applyProtection="1">
      <alignment horizontal="center" vertical="center"/>
      <protection locked="0"/>
    </xf>
    <xf numFmtId="176" fontId="29" fillId="9" borderId="0" xfId="0" applyNumberFormat="1" applyFont="1" applyFill="1" applyBorder="1" applyAlignment="1" applyProtection="1">
      <alignment horizontal="left" vertical="center"/>
      <protection locked="0"/>
    </xf>
    <xf numFmtId="176" fontId="46" fillId="9" borderId="0" xfId="0" applyNumberFormat="1" applyFont="1" applyFill="1" applyBorder="1" applyAlignment="1" applyProtection="1">
      <alignment horizontal="left" vertical="center"/>
      <protection locked="0"/>
    </xf>
    <xf numFmtId="176" fontId="47" fillId="9" borderId="0" xfId="495" applyNumberFormat="1" applyFont="1" applyFill="1" applyBorder="1" applyAlignment="1" applyProtection="1">
      <alignment horizontal="center" vertical="center"/>
      <protection locked="0"/>
    </xf>
    <xf numFmtId="189" fontId="45" fillId="9" borderId="0" xfId="494" applyNumberFormat="1" applyFont="1" applyFill="1" applyBorder="1" applyAlignment="1" applyProtection="1">
      <alignment horizontal="left" vertical="center"/>
      <protection locked="0"/>
    </xf>
    <xf numFmtId="189" fontId="46" fillId="9" borderId="0" xfId="494" applyNumberFormat="1" applyFont="1" applyFill="1" applyBorder="1" applyAlignment="1" applyProtection="1">
      <alignment horizontal="left" vertical="center"/>
      <protection locked="0"/>
    </xf>
    <xf numFmtId="176" fontId="29" fillId="9" borderId="21" xfId="0" applyNumberFormat="1" applyFont="1" applyFill="1" applyBorder="1" applyAlignment="1" applyProtection="1">
      <alignment horizontal="center" vertical="center"/>
      <protection locked="0"/>
    </xf>
    <xf numFmtId="176" fontId="29" fillId="9" borderId="22" xfId="0" applyNumberFormat="1" applyFont="1" applyFill="1" applyBorder="1" applyAlignment="1" applyProtection="1">
      <alignment horizontal="center" vertical="center"/>
      <protection locked="0"/>
    </xf>
    <xf numFmtId="176" fontId="29" fillId="9" borderId="23" xfId="0" applyNumberFormat="1" applyFont="1" applyFill="1" applyBorder="1" applyAlignment="1" applyProtection="1">
      <alignment horizontal="center" vertical="center"/>
      <protection locked="0"/>
    </xf>
    <xf numFmtId="176" fontId="29" fillId="9" borderId="24" xfId="496" applyNumberFormat="1" applyFont="1" applyFill="1" applyBorder="1" applyAlignment="1" applyProtection="1">
      <alignment horizontal="left" vertical="center"/>
      <protection locked="0"/>
    </xf>
    <xf numFmtId="176" fontId="29" fillId="9" borderId="9" xfId="496" applyNumberFormat="1" applyFont="1" applyFill="1" applyBorder="1" applyAlignment="1" applyProtection="1">
      <alignment horizontal="left" vertical="center"/>
      <protection locked="0"/>
    </xf>
    <xf numFmtId="176" fontId="29" fillId="9" borderId="10" xfId="496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6" fontId="29" fillId="9" borderId="26" xfId="496" applyNumberFormat="1" applyFont="1" applyFill="1" applyBorder="1" applyAlignment="1" applyProtection="1">
      <alignment horizontal="left" vertical="center"/>
      <protection locked="0"/>
    </xf>
    <xf numFmtId="176" fontId="29" fillId="9" borderId="27" xfId="496" applyNumberFormat="1" applyFont="1" applyFill="1" applyBorder="1" applyAlignment="1" applyProtection="1">
      <alignment horizontal="left" vertical="center"/>
      <protection locked="0"/>
    </xf>
    <xf numFmtId="176" fontId="29" fillId="9" borderId="28" xfId="496" applyNumberFormat="1" applyFont="1" applyFill="1" applyBorder="1" applyAlignment="1" applyProtection="1">
      <alignment horizontal="left" vertical="center"/>
      <protection locked="0"/>
    </xf>
    <xf numFmtId="176" fontId="29" fillId="9" borderId="29" xfId="0" applyNumberFormat="1" applyFont="1" applyFill="1" applyBorder="1" applyAlignment="1" applyProtection="1">
      <alignment horizontal="center" vertical="center" shrinkToFit="1"/>
    </xf>
    <xf numFmtId="176" fontId="29" fillId="9" borderId="27" xfId="0" applyNumberFormat="1" applyFont="1" applyFill="1" applyBorder="1" applyAlignment="1" applyProtection="1">
      <alignment horizontal="center" vertical="center" shrinkToFit="1"/>
    </xf>
    <xf numFmtId="176" fontId="29" fillId="9" borderId="30" xfId="0" applyNumberFormat="1" applyFont="1" applyFill="1" applyBorder="1" applyAlignment="1" applyProtection="1">
      <alignment horizontal="center" vertical="center" shrinkToFit="1"/>
    </xf>
    <xf numFmtId="176" fontId="46" fillId="9" borderId="31" xfId="494" applyNumberFormat="1" applyFont="1" applyFill="1" applyBorder="1" applyAlignment="1" applyProtection="1">
      <alignment horizontal="left" vertical="center"/>
      <protection locked="0"/>
    </xf>
    <xf numFmtId="176" fontId="46" fillId="9" borderId="32" xfId="494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6" fontId="46" fillId="9" borderId="33" xfId="494" applyNumberFormat="1" applyFont="1" applyFill="1" applyBorder="1" applyAlignment="1" applyProtection="1">
      <alignment horizontal="left" vertical="center"/>
      <protection locked="0"/>
    </xf>
    <xf numFmtId="176" fontId="46" fillId="9" borderId="34" xfId="494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24" xfId="213" applyNumberFormat="1" applyFont="1" applyFill="1" applyBorder="1" applyAlignment="1">
      <alignment vertical="center"/>
    </xf>
    <xf numFmtId="176" fontId="48" fillId="9" borderId="10" xfId="213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8" xfId="213" applyNumberFormat="1" applyFont="1" applyFill="1" applyBorder="1" applyAlignment="1">
      <alignment horizontal="left" vertical="center"/>
    </xf>
    <xf numFmtId="176" fontId="48" fillId="9" borderId="9" xfId="213" applyNumberFormat="1" applyFont="1" applyFill="1" applyBorder="1" applyAlignment="1">
      <alignment horizontal="left" vertical="center"/>
    </xf>
    <xf numFmtId="176" fontId="48" fillId="9" borderId="10" xfId="213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37" xfId="213" applyNumberFormat="1" applyFont="1" applyFill="1" applyBorder="1" applyAlignment="1">
      <alignment vertical="center"/>
    </xf>
    <xf numFmtId="176" fontId="48" fillId="9" borderId="38" xfId="213" applyNumberFormat="1" applyFont="1" applyFill="1" applyBorder="1" applyAlignment="1">
      <alignment vertical="center"/>
    </xf>
    <xf numFmtId="43" fontId="46" fillId="9" borderId="39" xfId="494" applyNumberFormat="1" applyFont="1" applyFill="1" applyBorder="1" applyAlignment="1" applyProtection="1">
      <alignment horizontal="left" vertical="center" shrinkToFit="1"/>
      <protection locked="0"/>
    </xf>
    <xf numFmtId="183" fontId="46" fillId="9" borderId="40" xfId="494" applyNumberFormat="1" applyFont="1" applyFill="1" applyBorder="1" applyAlignment="1" applyProtection="1">
      <alignment horizontal="left" vertical="center"/>
      <protection locked="0"/>
    </xf>
    <xf numFmtId="183" fontId="46" fillId="9" borderId="41" xfId="494" applyNumberFormat="1" applyFont="1" applyFill="1" applyBorder="1" applyAlignment="1" applyProtection="1">
      <alignment horizontal="left" vertical="center"/>
      <protection locked="0"/>
    </xf>
    <xf numFmtId="183" fontId="46" fillId="9" borderId="38" xfId="494" applyNumberFormat="1" applyFont="1" applyFill="1" applyBorder="1" applyAlignment="1" applyProtection="1">
      <alignment horizontal="left" vertical="center"/>
      <protection locked="0"/>
    </xf>
    <xf numFmtId="43" fontId="46" fillId="9" borderId="42" xfId="494" applyNumberFormat="1" applyFont="1" applyFill="1" applyBorder="1" applyAlignment="1" applyProtection="1">
      <alignment horizontal="left" vertical="center" shrinkToFit="1"/>
      <protection locked="0"/>
    </xf>
    <xf numFmtId="185" fontId="49" fillId="9" borderId="0" xfId="494" applyNumberFormat="1" applyFont="1" applyFill="1" applyBorder="1" applyAlignment="1" applyProtection="1">
      <alignment horizontal="left" vertical="center"/>
      <protection locked="0"/>
    </xf>
    <xf numFmtId="176" fontId="50" fillId="0" borderId="43" xfId="497" applyFont="1" applyFill="1" applyBorder="1" applyAlignment="1">
      <alignment horizontal="center" vertical="center" wrapText="1"/>
    </xf>
    <xf numFmtId="176" fontId="50" fillId="0" borderId="44" xfId="497" applyFont="1" applyFill="1" applyBorder="1" applyAlignment="1">
      <alignment horizontal="center" vertical="center" wrapText="1"/>
    </xf>
    <xf numFmtId="176" fontId="50" fillId="0" borderId="45" xfId="497" applyFont="1" applyFill="1" applyBorder="1" applyAlignment="1">
      <alignment horizontal="center" vertical="center" wrapText="1"/>
    </xf>
    <xf numFmtId="176" fontId="50" fillId="0" borderId="46" xfId="497" applyFont="1" applyFill="1" applyBorder="1" applyAlignment="1">
      <alignment horizontal="center" vertical="center" wrapText="1"/>
    </xf>
    <xf numFmtId="186" fontId="50" fillId="0" borderId="44" xfId="497" applyNumberFormat="1" applyFont="1" applyFill="1" applyBorder="1" applyAlignment="1">
      <alignment horizontal="center" vertical="center" wrapText="1"/>
    </xf>
    <xf numFmtId="190" fontId="50" fillId="0" borderId="44" xfId="497" applyNumberFormat="1" applyFont="1" applyFill="1" applyBorder="1" applyAlignment="1">
      <alignment horizontal="center" vertical="center" wrapText="1"/>
    </xf>
    <xf numFmtId="176" fontId="50" fillId="0" borderId="47" xfId="497" applyFont="1" applyFill="1" applyBorder="1" applyAlignment="1">
      <alignment horizontal="center" vertical="center" wrapText="1"/>
    </xf>
    <xf numFmtId="0" fontId="46" fillId="0" borderId="48" xfId="497" applyNumberFormat="1" applyFont="1" applyFill="1" applyBorder="1" applyAlignment="1">
      <alignment horizontal="center" vertical="center"/>
    </xf>
    <xf numFmtId="176" fontId="46" fillId="0" borderId="5" xfId="497" applyFont="1" applyFill="1" applyBorder="1" applyAlignment="1">
      <alignment horizontal="center" vertical="center"/>
    </xf>
    <xf numFmtId="43" fontId="46" fillId="0" borderId="8" xfId="497" applyNumberFormat="1" applyFont="1" applyFill="1" applyBorder="1" applyAlignment="1">
      <alignment horizontal="left" vertical="center"/>
    </xf>
    <xf numFmtId="43" fontId="46" fillId="0" borderId="10" xfId="497" applyNumberFormat="1" applyFont="1" applyFill="1" applyBorder="1" applyAlignment="1">
      <alignment horizontal="left" vertical="center"/>
    </xf>
    <xf numFmtId="186" fontId="46" fillId="0" borderId="7" xfId="497" applyNumberFormat="1" applyFont="1" applyFill="1" applyBorder="1" applyAlignment="1">
      <alignment horizontal="center" vertical="center"/>
    </xf>
    <xf numFmtId="190" fontId="46" fillId="0" borderId="7" xfId="497" applyNumberFormat="1" applyFont="1" applyFill="1" applyBorder="1" applyAlignment="1">
      <alignment horizontal="right" vertical="center"/>
    </xf>
    <xf numFmtId="176" fontId="46" fillId="0" borderId="36" xfId="497" applyFont="1" applyFill="1" applyBorder="1" applyAlignment="1">
      <alignment horizontal="left" vertical="center"/>
    </xf>
    <xf numFmtId="176" fontId="46" fillId="0" borderId="49" xfId="497" applyFont="1" applyFill="1" applyBorder="1" applyAlignment="1">
      <alignment horizontal="center" vertical="center"/>
    </xf>
    <xf numFmtId="43" fontId="46" fillId="0" borderId="7" xfId="497" applyNumberFormat="1" applyFont="1" applyFill="1" applyBorder="1" applyAlignment="1">
      <alignment vertical="center"/>
    </xf>
    <xf numFmtId="43" fontId="46" fillId="0" borderId="7" xfId="497" applyNumberFormat="1" applyFont="1" applyFill="1" applyBorder="1" applyAlignment="1">
      <alignment horizontal="center" vertical="center"/>
    </xf>
    <xf numFmtId="176" fontId="46" fillId="0" borderId="36" xfId="497" applyFont="1" applyFill="1" applyBorder="1" applyAlignment="1">
      <alignment vertical="center" wrapText="1"/>
    </xf>
    <xf numFmtId="176" fontId="46" fillId="0" borderId="6" xfId="497" applyFont="1" applyFill="1" applyBorder="1" applyAlignment="1">
      <alignment horizontal="center" vertical="center"/>
    </xf>
    <xf numFmtId="43" fontId="51" fillId="0" borderId="8" xfId="497" applyNumberFormat="1" applyFont="1" applyFill="1" applyBorder="1" applyAlignment="1">
      <alignment horizontal="center" vertical="center"/>
    </xf>
    <xf numFmtId="43" fontId="51" fillId="0" borderId="10" xfId="497" applyNumberFormat="1" applyFont="1" applyFill="1" applyBorder="1" applyAlignment="1">
      <alignment horizontal="center" vertical="center"/>
    </xf>
    <xf numFmtId="186" fontId="52" fillId="0" borderId="7" xfId="497" applyNumberFormat="1" applyFont="1" applyFill="1" applyBorder="1" applyAlignment="1">
      <alignment horizontal="center" vertical="center"/>
    </xf>
    <xf numFmtId="190" fontId="51" fillId="0" borderId="7" xfId="497" applyNumberFormat="1" applyFont="1" applyFill="1" applyBorder="1" applyAlignment="1">
      <alignment horizontal="right" vertical="center"/>
    </xf>
    <xf numFmtId="176" fontId="46" fillId="0" borderId="36" xfId="497" applyFont="1" applyFill="1" applyBorder="1" applyAlignment="1">
      <alignment vertical="center"/>
    </xf>
    <xf numFmtId="176" fontId="46" fillId="0" borderId="7" xfId="497" applyFont="1" applyFill="1" applyBorder="1" applyAlignment="1">
      <alignment horizontal="center" vertical="center"/>
    </xf>
    <xf numFmtId="186" fontId="51" fillId="0" borderId="7" xfId="497" applyNumberFormat="1" applyFont="1" applyFill="1" applyBorder="1" applyAlignment="1">
      <alignment horizontal="center" vertical="center" wrapText="1"/>
    </xf>
    <xf numFmtId="176" fontId="29" fillId="10" borderId="24" xfId="497" applyFont="1" applyFill="1" applyBorder="1" applyAlignment="1">
      <alignment horizontal="center" vertical="center"/>
    </xf>
    <xf numFmtId="176" fontId="29" fillId="10" borderId="9" xfId="497" applyFont="1" applyFill="1" applyBorder="1" applyAlignment="1">
      <alignment horizontal="center" vertical="center"/>
    </xf>
    <xf numFmtId="176" fontId="29" fillId="10" borderId="10" xfId="497" applyFont="1" applyFill="1" applyBorder="1" applyAlignment="1">
      <alignment horizontal="center" vertical="center"/>
    </xf>
    <xf numFmtId="190" fontId="29" fillId="10" borderId="7" xfId="497" applyNumberFormat="1" applyFont="1" applyFill="1" applyBorder="1" applyAlignment="1">
      <alignment vertical="center"/>
    </xf>
    <xf numFmtId="176" fontId="46" fillId="10" borderId="36" xfId="497" applyFont="1" applyFill="1" applyBorder="1" applyAlignment="1">
      <alignment horizontal="left" vertical="center"/>
    </xf>
    <xf numFmtId="176" fontId="29" fillId="10" borderId="37" xfId="497" applyFont="1" applyFill="1" applyBorder="1" applyAlignment="1">
      <alignment horizontal="center" vertical="center"/>
    </xf>
    <xf numFmtId="176" fontId="29" fillId="10" borderId="41" xfId="497" applyFont="1" applyFill="1" applyBorder="1" applyAlignment="1">
      <alignment horizontal="center" vertical="center"/>
    </xf>
    <xf numFmtId="176" fontId="29" fillId="10" borderId="38" xfId="497" applyFont="1" applyFill="1" applyBorder="1" applyAlignment="1">
      <alignment horizontal="center" vertical="center"/>
    </xf>
    <xf numFmtId="190" fontId="29" fillId="10" borderId="39" xfId="497" applyNumberFormat="1" applyFont="1" applyFill="1" applyBorder="1" applyAlignment="1">
      <alignment vertical="center"/>
    </xf>
    <xf numFmtId="176" fontId="46" fillId="10" borderId="42" xfId="497" applyFont="1" applyFill="1" applyBorder="1" applyAlignment="1">
      <alignment horizontal="left" vertical="center"/>
    </xf>
    <xf numFmtId="189" fontId="45" fillId="9" borderId="0" xfId="494" applyNumberFormat="1" applyFont="1" applyFill="1" applyBorder="1" applyAlignment="1" applyProtection="1">
      <alignment horizontal="right" vertical="center"/>
      <protection locked="0"/>
    </xf>
    <xf numFmtId="176" fontId="53" fillId="9" borderId="0" xfId="0" applyNumberFormat="1" applyFont="1" applyFill="1" applyAlignment="1">
      <alignment vertical="center"/>
    </xf>
    <xf numFmtId="176" fontId="48" fillId="9" borderId="0" xfId="495" applyNumberFormat="1" applyFont="1" applyFill="1" applyBorder="1" applyAlignment="1" applyProtection="1">
      <alignment horizontal="center" vertical="center"/>
      <protection locked="0"/>
    </xf>
    <xf numFmtId="176" fontId="48" fillId="9" borderId="0" xfId="495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94" applyNumberFormat="1" applyFont="1" applyFill="1" applyBorder="1" applyAlignment="1" applyProtection="1">
      <alignment horizontal="left" vertical="center"/>
      <protection locked="0"/>
    </xf>
    <xf numFmtId="189" fontId="46" fillId="9" borderId="0" xfId="494" applyNumberFormat="1" applyFont="1" applyFill="1" applyBorder="1" applyAlignment="1" applyProtection="1">
      <alignment horizontal="right" vertical="center"/>
      <protection locked="0"/>
    </xf>
    <xf numFmtId="176" fontId="54" fillId="9" borderId="0" xfId="495" applyNumberFormat="1" applyFont="1" applyFill="1" applyBorder="1" applyAlignment="1" applyProtection="1">
      <alignment horizontal="right" vertical="center"/>
      <protection locked="0"/>
    </xf>
    <xf numFmtId="176" fontId="55" fillId="9" borderId="0" xfId="495" applyNumberFormat="1" applyFont="1" applyFill="1" applyBorder="1" applyAlignment="1" applyProtection="1">
      <alignment horizontal="left" vertical="center"/>
      <protection locked="0"/>
    </xf>
    <xf numFmtId="176" fontId="56" fillId="9" borderId="50" xfId="495" applyNumberFormat="1" applyFont="1" applyFill="1" applyBorder="1" applyAlignment="1" applyProtection="1">
      <alignment horizontal="right" vertical="center"/>
      <protection locked="0"/>
    </xf>
    <xf numFmtId="176" fontId="56" fillId="9" borderId="0" xfId="495" applyNumberFormat="1" applyFont="1" applyFill="1" applyBorder="1" applyAlignment="1" applyProtection="1">
      <alignment horizontal="right" vertical="center"/>
      <protection locked="0"/>
    </xf>
    <xf numFmtId="176" fontId="33" fillId="9" borderId="0" xfId="495" applyNumberFormat="1" applyFont="1" applyFill="1" applyBorder="1" applyAlignment="1" applyProtection="1">
      <alignment horizontal="left" vertical="center"/>
      <protection locked="0"/>
    </xf>
    <xf numFmtId="176" fontId="56" fillId="9" borderId="0" xfId="495" applyNumberFormat="1" applyFont="1" applyFill="1" applyBorder="1" applyAlignment="1" applyProtection="1">
      <alignment horizontal="left" vertical="center"/>
      <protection locked="0"/>
    </xf>
    <xf numFmtId="176" fontId="57" fillId="0" borderId="0" xfId="0" applyNumberFormat="1" applyFont="1" applyFill="1" applyAlignment="1">
      <alignment vertical="center"/>
    </xf>
    <xf numFmtId="176" fontId="56" fillId="9" borderId="0" xfId="220" applyNumberFormat="1" applyFont="1" applyFill="1" applyBorder="1" applyAlignment="1">
      <alignment horizontal="left" vertical="center"/>
    </xf>
    <xf numFmtId="176" fontId="33" fillId="9" borderId="0" xfId="495" applyNumberFormat="1" applyFont="1" applyFill="1" applyBorder="1" applyAlignment="1" applyProtection="1">
      <alignment horizontal="right" vertical="center"/>
      <protection locked="0"/>
    </xf>
    <xf numFmtId="176" fontId="56" fillId="9" borderId="0" xfId="220" applyNumberFormat="1" applyFont="1" applyFill="1" applyBorder="1" applyAlignment="1">
      <alignment horizontal="left" vertical="center" wrapText="1"/>
    </xf>
    <xf numFmtId="49" fontId="48" fillId="9" borderId="0" xfId="495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6" fontId="46" fillId="9" borderId="0" xfId="0" applyNumberFormat="1" applyFont="1" applyFill="1" applyAlignment="1">
      <alignment vertical="center"/>
    </xf>
    <xf numFmtId="176" fontId="59" fillId="9" borderId="0" xfId="0" applyNumberFormat="1" applyFont="1" applyFill="1" applyAlignment="1">
      <alignment vertical="center"/>
    </xf>
    <xf numFmtId="176" fontId="53" fillId="9" borderId="0" xfId="0" applyNumberFormat="1" applyFont="1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0" fontId="15" fillId="0" borderId="7" xfId="353" applyFont="1" applyFill="1" applyBorder="1" applyAlignment="1" quotePrefix="1">
      <alignment horizontal="center" vertical="center" wrapText="1"/>
    </xf>
    <xf numFmtId="184" fontId="14" fillId="0" borderId="7" xfId="353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71" applyNumberFormat="1" applyFont="1" applyFill="1" applyBorder="1" applyAlignment="1" applyProtection="1" quotePrefix="1">
      <alignment vertical="center" wrapText="1"/>
    </xf>
  </cellXfs>
  <cellStyles count="499">
    <cellStyle name="常规" xfId="0" builtinId="0"/>
    <cellStyle name="常规 4 4" xfId="1"/>
    <cellStyle name="常规 4 2 2" xfId="2"/>
    <cellStyle name="货币[0]" xfId="3" builtinId="7"/>
    <cellStyle name="20% - 强调文字颜色 3" xfId="4" builtinId="38"/>
    <cellStyle name="输出 3" xfId="5"/>
    <cellStyle name="链接单元格 5" xfId="6"/>
    <cellStyle name="输入" xfId="7" builtinId="20"/>
    <cellStyle name="强调文字颜色 2 3 2" xfId="8"/>
    <cellStyle name="货币" xfId="9" builtinId="4"/>
    <cellStyle name="千位分隔[0]" xfId="10" builtinId="6"/>
    <cellStyle name="常规 3 4 3" xfId="11"/>
    <cellStyle name="40% - 强调文字颜色 3" xfId="12" builtinId="39"/>
    <cellStyle name="计算 2" xfId="13"/>
    <cellStyle name="千位分隔" xfId="14" builtinId="3"/>
    <cellStyle name="常规 7 3" xfId="15"/>
    <cellStyle name="差" xfId="16" builtinId="27"/>
    <cellStyle name="超链接" xfId="17" builtinId="8"/>
    <cellStyle name="60% - 强调文字颜色 6 3 2" xfId="18"/>
    <cellStyle name="60% - 强调文字颜色 3" xfId="19" builtinId="40"/>
    <cellStyle name="百分比" xfId="20" builtinId="5"/>
    <cellStyle name="已访问的超链接" xfId="21" builtinId="9"/>
    <cellStyle name="输出 2 3 2 2" xfId="22"/>
    <cellStyle name="警告文本 3" xfId="23"/>
    <cellStyle name="注释 5 3" xfId="24"/>
    <cellStyle name="注释" xfId="25" builtinId="10"/>
    <cellStyle name="20% - 强调文字颜色 4 5" xfId="26"/>
    <cellStyle name="常规 6" xfId="27"/>
    <cellStyle name="60% - 强调文字颜色 2 3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常规 5 2" xfId="34"/>
    <cellStyle name="强调文字颜色 1 2 3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常规 26" xfId="49"/>
    <cellStyle name="计算" xfId="50" builtinId="22"/>
    <cellStyle name="40% - 强调文字颜色 4 2" xfId="51"/>
    <cellStyle name="计算 3 2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40% - 强调文字颜色 6 5" xfId="59"/>
    <cellStyle name="60% - 强调文字颜色 4 2 3" xfId="60"/>
    <cellStyle name="汇总" xfId="61" builtinId="25"/>
    <cellStyle name="好" xfId="62" builtinId="26"/>
    <cellStyle name="20% - 强调文字颜色 3 3" xfId="63"/>
    <cellStyle name="输出 3 3" xfId="64"/>
    <cellStyle name="适中" xfId="65" builtinId="28"/>
    <cellStyle name="常规 8 2" xfId="66"/>
    <cellStyle name="输出 5" xfId="67"/>
    <cellStyle name="20% - 强调文字颜色 5" xfId="68" builtinId="46"/>
    <cellStyle name=" 3]_x000d__x000a_Zoomed=1_x000d__x000a_Row=128_x000d__x000a_Column=101_x000d__x000a_Height=300_x000d__x000a_Width=301_x000d__x000a_FontName=System_x000d__x000a_FontStyle=1_x000d__x000a_FontSize=12_x000d__x000a_PrtFontNa" xfId="69"/>
    <cellStyle name="检查单元格 3 2" xfId="70"/>
    <cellStyle name="强调文字颜色 1" xfId="71" builtinId="29"/>
    <cellStyle name="链接单元格 3" xfId="72"/>
    <cellStyle name="注释 2 3 3" xfId="73"/>
    <cellStyle name="20% - 强调文字颜色 1" xfId="74" builtinId="30"/>
    <cellStyle name="??&amp;O龡&amp;H?_x0008_??_x0007__x0001__x0001_" xfId="75"/>
    <cellStyle name="40% - 强调文字颜色 4 3 2" xfId="76"/>
    <cellStyle name="汇总 3 3" xfId="77"/>
    <cellStyle name="40% - 强调文字颜色 1" xfId="78" builtinId="31"/>
    <cellStyle name="输出 2" xfId="79"/>
    <cellStyle name="链接单元格 4" xfId="80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输出 4" xfId="85"/>
    <cellStyle name="汇总 3 2 2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计算 4" xfId="91"/>
    <cellStyle name="40% - 强调文字颜色 5" xfId="92" builtinId="47"/>
    <cellStyle name="注释 3 2 3" xfId="93"/>
    <cellStyle name="60% - 强调文字颜色 5" xfId="94" builtinId="48"/>
    <cellStyle name="强调文字颜色 6" xfId="95" builtinId="49"/>
    <cellStyle name="适中 2" xfId="96"/>
    <cellStyle name="20% - 强调文字颜色 3 3 2" xfId="97"/>
    <cellStyle name="计算 5" xfId="98"/>
    <cellStyle name="输出 3 3 2" xfId="99"/>
    <cellStyle name="40% - 强调文字颜色 6" xfId="100" builtinId="51"/>
    <cellStyle name="60% - 强调文字颜色 6" xfId="101" builtinId="52"/>
    <cellStyle name="标题 4 5" xfId="102"/>
    <cellStyle name="40% - 强调文字颜色 4 2 3" xfId="103"/>
    <cellStyle name="检查单元格 3" xfId="104"/>
    <cellStyle name="汇总 2 4" xfId="105"/>
    <cellStyle name="标题 1 2" xfId="106"/>
    <cellStyle name="20% - 强调文字颜色 6 3" xfId="107"/>
    <cellStyle name="常规 3 2" xfId="108"/>
    <cellStyle name="20% - 强调文字颜色 4 2 2" xfId="109"/>
    <cellStyle name="输出 4 2 2" xfId="110"/>
    <cellStyle name="标题 3 2 3" xfId="111"/>
    <cellStyle name="常规 2 3" xfId="112"/>
    <cellStyle name="输入 3 2" xfId="113"/>
    <cellStyle name="解释性文本 4" xfId="114"/>
    <cellStyle name="计算 3 3" xfId="115"/>
    <cellStyle name="输入 2 2 2" xfId="116"/>
    <cellStyle name="40% - 强调文字颜色 4 3" xfId="117"/>
    <cellStyle name="警告文本 2" xfId="118"/>
    <cellStyle name="常规_付款通知书智联（神数系统）" xfId="119"/>
    <cellStyle name="注释 5 2" xfId="120"/>
    <cellStyle name="注释 2 2 2" xfId="121"/>
    <cellStyle name="常规 3 2 2" xfId="122"/>
    <cellStyle name="适中 4" xfId="123"/>
    <cellStyle name="注释 3 3 2" xfId="124"/>
    <cellStyle name="标题 2 2" xfId="125"/>
    <cellStyle name="20% - 强调文字颜色 4 3" xfId="126"/>
    <cellStyle name="输出 4 3" xfId="127"/>
    <cellStyle name="常规 4" xfId="128"/>
    <cellStyle name="常规 6 2" xfId="129"/>
    <cellStyle name="注释 2" xfId="130"/>
    <cellStyle name="60% - 强调文字颜色 2 3 2" xfId="131"/>
    <cellStyle name="强调文字颜色 2 2" xfId="132"/>
    <cellStyle name="计算 2 3" xfId="133"/>
    <cellStyle name="40% - 强调文字颜色 3 3" xfId="134"/>
    <cellStyle name="40% - 强调文字颜色 6 2 3" xfId="135"/>
    <cellStyle name="60% - 强调文字颜色 1 3" xfId="136"/>
    <cellStyle name="20% - 强调文字颜色 3 5" xfId="137"/>
    <cellStyle name="检查单元格 2" xfId="138"/>
    <cellStyle name="40% - 强调文字颜色 4 2 2" xfId="139"/>
    <cellStyle name="标题 4 4" xfId="140"/>
    <cellStyle name="计算 3 2 2" xfId="141"/>
    <cellStyle name="汇总 2 3" xfId="142"/>
    <cellStyle name="强调文字颜色 6 4" xfId="143"/>
    <cellStyle name="样式 2 3" xfId="144"/>
    <cellStyle name="输入 5 2" xfId="145"/>
    <cellStyle name="常规 4 3" xfId="146"/>
    <cellStyle name="60% - 强调文字颜色 2 2" xfId="147"/>
    <cellStyle name="常规 5" xfId="148"/>
    <cellStyle name="20% - 强调文字颜色 4 4" xfId="149"/>
    <cellStyle name="标题 1 2 2" xfId="150"/>
    <cellStyle name="强调文字颜色 1 3 2" xfId="151"/>
    <cellStyle name="警告文本 2 2" xfId="152"/>
    <cellStyle name="60% - 强调文字颜色 1 5" xfId="153"/>
    <cellStyle name="注释 5 2 2" xfId="154"/>
    <cellStyle name="链接单元格 2 2" xfId="155"/>
    <cellStyle name="注释 2 3 2 2" xfId="156"/>
    <cellStyle name="注释 2 2 3" xfId="157"/>
    <cellStyle name="强调文字颜色 3 2" xfId="158"/>
    <cellStyle name="输入 2 4" xfId="159"/>
    <cellStyle name="40% - 强调文字颜色 1 3 2" xfId="160"/>
    <cellStyle name="标题 5 3" xfId="161"/>
    <cellStyle name="强调文字颜色 1 5" xfId="162"/>
    <cellStyle name="汇总 3 2" xfId="163"/>
    <cellStyle name="标题 4 3" xfId="164"/>
    <cellStyle name="汇总 2 2" xfId="165"/>
    <cellStyle name="标题 4 2" xfId="166"/>
    <cellStyle name="千位分隔 3" xfId="167"/>
    <cellStyle name="适中 2 3" xfId="168"/>
    <cellStyle name="强调文字颜色 3 2 2" xfId="169"/>
    <cellStyle name="40% - 强调文字颜色 6 3" xfId="170"/>
    <cellStyle name="注释 3 4" xfId="171"/>
    <cellStyle name="输入 5" xfId="172"/>
    <cellStyle name="输出 3 2" xfId="173"/>
    <cellStyle name="20% - 强调文字颜色 3 2" xfId="174"/>
    <cellStyle name="注释 3 3" xfId="175"/>
    <cellStyle name="差 5" xfId="176"/>
    <cellStyle name="百分比 3" xfId="177"/>
    <cellStyle name="20% - 强调文字颜色 5 3 2" xfId="178"/>
    <cellStyle name="输入 4" xfId="179"/>
    <cellStyle name="标题 1 3" xfId="180"/>
    <cellStyle name="常规 2 4" xfId="181"/>
    <cellStyle name="输入 3 3" xfId="182"/>
    <cellStyle name="注释 3 2" xfId="183"/>
    <cellStyle name="样式 2" xfId="184"/>
    <cellStyle name="20% - 强调文字颜色 5 3" xfId="185"/>
    <cellStyle name="输出 5 3" xfId="186"/>
    <cellStyle name="注释 3" xfId="187"/>
    <cellStyle name="20% - 强调文字颜色 3 4" xfId="188"/>
    <cellStyle name="60% - 强调文字颜色 1 2" xfId="189"/>
    <cellStyle name="输出 3 4" xfId="190"/>
    <cellStyle name="20% - 强调文字颜色 2 2 3" xfId="191"/>
    <cellStyle name="输出 2 2 3" xfId="192"/>
    <cellStyle name="40% - 强调文字颜色 6 4" xfId="193"/>
    <cellStyle name="60% - 强调文字颜色 4 2 2" xfId="194"/>
    <cellStyle name="强调文字颜色 3 2 3" xfId="195"/>
    <cellStyle name="常规 3 4" xfId="196"/>
    <cellStyle name="链接单元格 2" xfId="197"/>
    <cellStyle name="注释 2 3 2" xfId="198"/>
    <cellStyle name="20% - 强调文字颜色 2 2 2" xfId="199"/>
    <cellStyle name="输出 2 2 2" xfId="200"/>
    <cellStyle name="注释 2 2 2 2" xfId="201"/>
    <cellStyle name="标题 3 2 2" xfId="202"/>
    <cellStyle name="好 5" xfId="203"/>
    <cellStyle name="20% - 强调文字颜色 1 2" xfId="204"/>
    <cellStyle name="链接单元格 3 2" xfId="205"/>
    <cellStyle name="注释 2 2" xfId="206"/>
    <cellStyle name="输出 3 2 2" xfId="207"/>
    <cellStyle name="20% - 强调文字颜色 3 2 2" xfId="208"/>
    <cellStyle name="常规_全国客服表格" xfId="209"/>
    <cellStyle name="常规 2 3 2" xfId="210"/>
    <cellStyle name="输入 3 2 2" xfId="211"/>
    <cellStyle name="20% - 强调文字颜色 5 2 2" xfId="212"/>
    <cellStyle name="3232" xfId="213"/>
    <cellStyle name="输出 5 2 2" xfId="214"/>
    <cellStyle name="40% - 强调文字颜色 5 2 2" xfId="215"/>
    <cellStyle name="60% - 强调文字颜色 4 3" xfId="216"/>
    <cellStyle name="20% - 强调文字颜色 6 5" xfId="217"/>
    <cellStyle name="输出 2 3 3" xfId="218"/>
    <cellStyle name="20% - 强调文字颜色 4 2" xfId="219"/>
    <cellStyle name="常规 3" xfId="220"/>
    <cellStyle name="输出 4 2" xfId="221"/>
    <cellStyle name="常规 18" xfId="222"/>
    <cellStyle name="注释 4 3" xfId="223"/>
    <cellStyle name="注释 3 2 2 2" xfId="224"/>
    <cellStyle name="60% - 强调文字颜色 4 2" xfId="225"/>
    <cellStyle name="20% - 强调文字颜色 6 4" xfId="226"/>
    <cellStyle name="常规 20" xfId="227"/>
    <cellStyle name="60% - 强调文字颜色 4 3 2" xfId="228"/>
    <cellStyle name="20% - 强调文字颜色 2 3 2" xfId="229"/>
    <cellStyle name="输出 2 3 2" xfId="230"/>
    <cellStyle name="标题 7" xfId="231"/>
    <cellStyle name="注释 2 4 2" xfId="232"/>
    <cellStyle name="常规 14" xfId="233"/>
    <cellStyle name="强调文字颜色 3 3 2" xfId="234"/>
    <cellStyle name="标题 5 2" xfId="235"/>
    <cellStyle name="强调文字颜色 1 4" xfId="236"/>
    <cellStyle name="输入 2 2" xfId="237"/>
    <cellStyle name="样式 2 4" xfId="238"/>
    <cellStyle name="强调文字颜色 6 5" xfId="239"/>
    <cellStyle name="40% - 强调文字颜色 2 4" xfId="240"/>
    <cellStyle name="常规 8 4" xfId="241"/>
    <cellStyle name="强调文字颜色 6 3 2" xfId="242"/>
    <cellStyle name="常规 3 5 2" xfId="243"/>
    <cellStyle name="强调文字颜色 5 2 2" xfId="244"/>
    <cellStyle name="40% - 强调文字颜色 5 2" xfId="245"/>
    <cellStyle name="好 2 3" xfId="246"/>
    <cellStyle name="计算 4 2" xfId="247"/>
    <cellStyle name="0,0_x000a__x000a_NA_x000a__x000a_" xfId="248"/>
    <cellStyle name="强调文字颜色 5 5" xfId="249"/>
    <cellStyle name="60% - 强调文字颜色 6 4" xfId="250"/>
    <cellStyle name="常规 2 6 2" xfId="251"/>
    <cellStyle name="强调文字颜色 4 3 2" xfId="252"/>
    <cellStyle name="强调文字颜色 4 2 3" xfId="253"/>
    <cellStyle name="60% - 强调文字颜色 5 2 2" xfId="254"/>
    <cellStyle name="60% - 强调文字颜色 2 4" xfId="255"/>
    <cellStyle name="常规 7" xfId="256"/>
    <cellStyle name="强调文字颜色 5 4" xfId="257"/>
    <cellStyle name="60% - 强调文字颜色 6 3" xfId="258"/>
    <cellStyle name="标题 3 2" xfId="259"/>
    <cellStyle name="常规 3 5" xfId="260"/>
    <cellStyle name="强调文字颜色 5 2" xfId="261"/>
    <cellStyle name="输入 2" xfId="262"/>
    <cellStyle name="强调文字颜色 4 5" xfId="263"/>
    <cellStyle name="20% - 强调文字颜色 3 2 3" xfId="264"/>
    <cellStyle name="输出 3 2 3" xfId="265"/>
    <cellStyle name="60% - 强调文字颜色 5 4" xfId="266"/>
    <cellStyle name="标题 2 3" xfId="267"/>
    <cellStyle name="60% - 强调文字颜色 5 2" xfId="268"/>
    <cellStyle name="常规 2 6" xfId="269"/>
    <cellStyle name="强调文字颜色 4 3" xfId="270"/>
    <cellStyle name="常规 25" xfId="271"/>
    <cellStyle name="40% - 强调文字颜色 3 3 2" xfId="272"/>
    <cellStyle name="计算 2 3 2" xfId="273"/>
    <cellStyle name="强调文字颜色 3 3" xfId="274"/>
    <cellStyle name="40% - 强调文字颜色 3 2 2" xfId="275"/>
    <cellStyle name="计算 2 2 2" xfId="276"/>
    <cellStyle name="40% - 强调文字颜色 5 3" xfId="277"/>
    <cellStyle name="输入 2 3 2" xfId="278"/>
    <cellStyle name="40% - 强调文字颜色 4 4" xfId="279"/>
    <cellStyle name="20% - 强调文字颜色 6 2 2" xfId="280"/>
    <cellStyle name="适中 3" xfId="281"/>
    <cellStyle name="Normal_08'前程工资8月" xfId="282"/>
    <cellStyle name="60% - 强调文字颜色 6 2 3" xfId="283"/>
    <cellStyle name="适中 5" xfId="284"/>
    <cellStyle name="警告文本 5" xfId="285"/>
    <cellStyle name="汇总 2" xfId="286"/>
    <cellStyle name="60% - 强调文字颜色 3 2 2" xfId="287"/>
    <cellStyle name="强调文字颜色 2 2 3" xfId="288"/>
    <cellStyle name="警告文本 4" xfId="289"/>
    <cellStyle name="强调文字颜色 2 2 2" xfId="290"/>
    <cellStyle name="Comma_SALARYBJ" xfId="291"/>
    <cellStyle name="警告文本 2 3" xfId="292"/>
    <cellStyle name="解释性文本 2" xfId="293"/>
    <cellStyle name="常规_Sheet1" xfId="294"/>
    <cellStyle name="强调文字颜色 3 5" xfId="295"/>
    <cellStyle name="汇总 5 2" xfId="296"/>
    <cellStyle name="标题 2 5" xfId="297"/>
    <cellStyle name="检查单元格 4" xfId="298"/>
    <cellStyle name="60% - 强调文字颜色 3 4" xfId="299"/>
    <cellStyle name="_ET_STYLE_NoName_-01_ 3 3 3 2" xfId="300"/>
    <cellStyle name="汇总 4 2" xfId="301"/>
    <cellStyle name="强调文字颜色 2 5" xfId="302"/>
    <cellStyle name="20% - 强调文字颜色 5 5" xfId="303"/>
    <cellStyle name="60% - 强调文字颜色 3 3" xfId="304"/>
    <cellStyle name="标题 6 2" xfId="305"/>
    <cellStyle name="强调文字颜色 2 4" xfId="306"/>
    <cellStyle name="检查单元格 5" xfId="307"/>
    <cellStyle name="适中 2 2" xfId="308"/>
    <cellStyle name="40% - 强调文字颜色 6 2" xfId="309"/>
    <cellStyle name="计算 5 2" xfId="310"/>
    <cellStyle name="常规 2 5 2" xfId="311"/>
    <cellStyle name="强调文字颜色 4 2 2" xfId="312"/>
    <cellStyle name="常规 2 5" xfId="313"/>
    <cellStyle name="强调文字颜色 4 2" xfId="314"/>
    <cellStyle name="标题 1 5" xfId="315"/>
    <cellStyle name="标题 2 2 3" xfId="316"/>
    <cellStyle name="好 3 2" xfId="317"/>
    <cellStyle name="好 4" xfId="318"/>
    <cellStyle name="常规 14 3" xfId="319"/>
    <cellStyle name="常规 7 2" xfId="320"/>
    <cellStyle name="60% - 强调文字颜色 6 2 2" xfId="321"/>
    <cellStyle name="强调文字颜色 5 2 3" xfId="322"/>
    <cellStyle name="常规 3 5 3" xfId="323"/>
    <cellStyle name="标题 6" xfId="324"/>
    <cellStyle name="常规 3 3 3" xfId="325"/>
    <cellStyle name="常规 3 3 2" xfId="326"/>
    <cellStyle name="输入 4 2" xfId="327"/>
    <cellStyle name="20% - 强调文字颜色 4 2 3" xfId="328"/>
    <cellStyle name="常规 3 3" xfId="329"/>
    <cellStyle name="标题 5" xfId="330"/>
    <cellStyle name="解释性文本 2 3" xfId="331"/>
    <cellStyle name="输出 3 2 2 2" xfId="332"/>
    <cellStyle name="60% - 强调文字颜色 5 3 2" xfId="333"/>
    <cellStyle name="标题 2 2 2" xfId="334"/>
    <cellStyle name="40% - 强调文字颜色 2 5" xfId="335"/>
    <cellStyle name="常规 2 3 4" xfId="336"/>
    <cellStyle name="常规 2 3 3" xfId="337"/>
    <cellStyle name="60% - 强调文字颜色 2 5" xfId="338"/>
    <cellStyle name="常规 8" xfId="339"/>
    <cellStyle name="警告文本 3 2" xfId="340"/>
    <cellStyle name="常规 9" xfId="341"/>
    <cellStyle name="20% - 强调文字颜色 1 2 2" xfId="342"/>
    <cellStyle name="常规 2 3 2 3" xfId="343"/>
    <cellStyle name="常规 22" xfId="344"/>
    <cellStyle name="注释 4 2" xfId="345"/>
    <cellStyle name="常规 2 6 2 2" xfId="346"/>
    <cellStyle name="常规 2 2 2" xfId="347"/>
    <cellStyle name="常规 14 2" xfId="348"/>
    <cellStyle name="好 3" xfId="349"/>
    <cellStyle name="样式 1" xfId="350"/>
    <cellStyle name="标题 3 3 2" xfId="351"/>
    <cellStyle name="常规 10 10" xfId="352"/>
    <cellStyle name="常规 11" xfId="353"/>
    <cellStyle name="标题 2 3 2" xfId="354"/>
    <cellStyle name="40% - 强调文字颜色 3 5" xfId="355"/>
    <cellStyle name="常规 12 3" xfId="356"/>
    <cellStyle name="常规 12 2" xfId="357"/>
    <cellStyle name="常规 11 2" xfId="358"/>
    <cellStyle name="差 2 2" xfId="359"/>
    <cellStyle name="差 2 3" xfId="360"/>
    <cellStyle name="??_x005f_x0011_?_x005f_x0010_?" xfId="361"/>
    <cellStyle name="汇总 2 2 2" xfId="362"/>
    <cellStyle name="标题 4 3 2" xfId="363"/>
    <cellStyle name="强调文字颜色 1 3" xfId="364"/>
    <cellStyle name="标题 3 5" xfId="365"/>
    <cellStyle name="输出 2 2 2 2" xfId="366"/>
    <cellStyle name="强调文字颜色 1 2" xfId="367"/>
    <cellStyle name="标题 3 4" xfId="368"/>
    <cellStyle name="标题 3 3" xfId="369"/>
    <cellStyle name="汇总 3" xfId="370"/>
    <cellStyle name="标题 1 3 2" xfId="371"/>
    <cellStyle name="40% - 强调文字颜色 1 5" xfId="372"/>
    <cellStyle name="强调文字颜色 6 2 3" xfId="373"/>
    <cellStyle name="标题 1 4" xfId="374"/>
    <cellStyle name="标题 1 2 3" xfId="375"/>
    <cellStyle name="60% - 强调文字颜色 1 4" xfId="376"/>
    <cellStyle name="强调文字颜色 5 3 2" xfId="377"/>
    <cellStyle name="百分比 2 2" xfId="378"/>
    <cellStyle name="60% - 强调文字颜色 1 2 2" xfId="379"/>
    <cellStyle name="常规 27" xfId="380"/>
    <cellStyle name="百分比 2" xfId="381"/>
    <cellStyle name="差 4" xfId="382"/>
    <cellStyle name="差 3 2" xfId="383"/>
    <cellStyle name="强调文字颜色 6 2" xfId="384"/>
    <cellStyle name="强调文字颜色 5 3" xfId="385"/>
    <cellStyle name="样式 1 2" xfId="386"/>
    <cellStyle name="60% - 强调文字颜色 6 2" xfId="387"/>
    <cellStyle name="常规 2 3 2 2" xfId="388"/>
    <cellStyle name="常规 11 3" xfId="389"/>
    <cellStyle name="常规 4 2" xfId="390"/>
    <cellStyle name="20% - 强调文字颜色 4 3 2" xfId="391"/>
    <cellStyle name="60% - 强调文字颜色 6 5" xfId="392"/>
    <cellStyle name="强调文字颜色 4 4" xfId="393"/>
    <cellStyle name="40% - 强调文字颜色 5 3 2" xfId="394"/>
    <cellStyle name="60% - 强调文字颜色 5 3" xfId="395"/>
    <cellStyle name="常规_创联至信12年工资表sn803808" xfId="396"/>
    <cellStyle name="60% - 强调文字颜色 4 5" xfId="397"/>
    <cellStyle name="20% - 强调文字颜色 6 2" xfId="398"/>
    <cellStyle name="20% - 强调文字颜色 1 5" xfId="399"/>
    <cellStyle name="好 2" xfId="400"/>
    <cellStyle name="60% - 强调文字颜色 1 2 3" xfId="401"/>
    <cellStyle name="40% - 强调文字颜色 5 2 3" xfId="402"/>
    <cellStyle name="60% - 强调文字颜色 4 4" xfId="403"/>
    <cellStyle name="常规 12" xfId="404"/>
    <cellStyle name="强调文字颜色 3 4" xfId="405"/>
    <cellStyle name="检查单元格 2 2" xfId="406"/>
    <cellStyle name="汇总 2 3 2" xfId="407"/>
    <cellStyle name="20% - 强调文字颜色 1 3 2" xfId="408"/>
    <cellStyle name="输出 5 2" xfId="409"/>
    <cellStyle name="20% - 强调文字颜色 5 2" xfId="410"/>
    <cellStyle name="60% - 强调文字颜色 3 5" xfId="411"/>
    <cellStyle name="强调文字颜色 2 3" xfId="412"/>
    <cellStyle name="20% - 强调文字颜色 5 4" xfId="413"/>
    <cellStyle name="60% - 强调文字颜色 3 2" xfId="414"/>
    <cellStyle name="60% - 强调文字颜色 5 2 3" xfId="415"/>
    <cellStyle name="解释性文本 3" xfId="416"/>
    <cellStyle name="40% - 强调文字颜色 6 3 2" xfId="417"/>
    <cellStyle name="40% - 强调文字颜色 1 2 2" xfId="418"/>
    <cellStyle name="20% - 强调文字颜色 6 2 3" xfId="419"/>
    <cellStyle name="40% - 强调文字颜色 4 5" xfId="420"/>
    <cellStyle name="差 2" xfId="421"/>
    <cellStyle name="解释性文本 5" xfId="422"/>
    <cellStyle name="60% - 强调文字颜色 5 5" xfId="423"/>
    <cellStyle name="20% - 强调文字颜色 1 2 3" xfId="424"/>
    <cellStyle name="40% - 强调文字颜色 2 2" xfId="425"/>
    <cellStyle name="_ET_STYLE_NoName_00__南区长促工资1004_5" xfId="426"/>
    <cellStyle name="解释性文本 3 2" xfId="427"/>
    <cellStyle name="强调文字颜色 6 3" xfId="428"/>
    <cellStyle name="样式 2 2" xfId="429"/>
    <cellStyle name="40% - 强调文字颜色 5 5" xfId="430"/>
    <cellStyle name="输入 3" xfId="431"/>
    <cellStyle name="标题 4 2 2" xfId="432"/>
    <cellStyle name="_ET_STYLE_NoName_00_" xfId="433"/>
    <cellStyle name="40% - 强调文字颜色 2 3" xfId="434"/>
    <cellStyle name="标题 2 4" xfId="435"/>
    <cellStyle name="输出 2 5" xfId="436"/>
    <cellStyle name="20% - 强调文字颜色 2 5" xfId="437"/>
    <cellStyle name="20% - 强调文字颜色 2 3" xfId="438"/>
    <cellStyle name="输出 2 3" xfId="439"/>
    <cellStyle name="20% - 强调文字颜色 5 2 3" xfId="440"/>
    <cellStyle name="千位分隔 2" xfId="441"/>
    <cellStyle name="适中 3 2" xfId="442"/>
    <cellStyle name="注释 2 4" xfId="443"/>
    <cellStyle name="常规 2 4 2" xfId="444"/>
    <cellStyle name="20% - 强调文字颜色 1 3" xfId="445"/>
    <cellStyle name="链接单元格 2 3" xfId="446"/>
    <cellStyle name="_ET_STYLE_NoName_00__北区长促工资1004_3" xfId="447"/>
    <cellStyle name="注释 4" xfId="448"/>
    <cellStyle name="强调文字颜色 1 2 2" xfId="449"/>
    <cellStyle name="差 3" xfId="450"/>
    <cellStyle name="输出 2 4" xfId="451"/>
    <cellStyle name="20% - 强调文字颜色 2 4" xfId="452"/>
    <cellStyle name="40% - 强调文字颜色 2 2 3" xfId="453"/>
    <cellStyle name="汇总 4" xfId="454"/>
    <cellStyle name="60% - 强调文字颜色 2 2 3" xfId="455"/>
    <cellStyle name="常规 2 2 2 2" xfId="456"/>
    <cellStyle name="40% - 强调文字颜色 3 2" xfId="457"/>
    <cellStyle name="计算 2 2" xfId="458"/>
    <cellStyle name="注释 2 5" xfId="459"/>
    <cellStyle name="40% - 强调文字颜色 2 2 2" xfId="460"/>
    <cellStyle name="输入 2 3" xfId="461"/>
    <cellStyle name="样式 2 5" xfId="462"/>
    <cellStyle name="标题 4 2 3" xfId="463"/>
    <cellStyle name="40% - 强调文字颜色 1 4" xfId="464"/>
    <cellStyle name="强调文字颜色 6 2 2" xfId="465"/>
    <cellStyle name="60% - 强调文字颜色 1 3 2" xfId="466"/>
    <cellStyle name="60% - 强调文字颜色 3 3 2" xfId="467"/>
    <cellStyle name="60% - 强调文字颜色 3 2 3" xfId="468"/>
    <cellStyle name="常规 2 2" xfId="469"/>
    <cellStyle name="汇总 5" xfId="470"/>
    <cellStyle name="千位分隔 2 2" xfId="471"/>
    <cellStyle name="40% - 强调文字颜色 6 2 2" xfId="472"/>
    <cellStyle name="20% - 强调文字颜色 6 3 2" xfId="473"/>
    <cellStyle name="40% - 强调文字颜色 5 4" xfId="474"/>
    <cellStyle name="40% - 强调文字颜色 1 2 3" xfId="475"/>
    <cellStyle name="计算 2 4" xfId="476"/>
    <cellStyle name="40% - 强调文字颜色 3 4" xfId="477"/>
    <cellStyle name="常规 2 2 3" xfId="478"/>
    <cellStyle name="标题 8" xfId="479"/>
    <cellStyle name="20% - 强调文字颜色 1 4" xfId="480"/>
    <cellStyle name="常规 2" xfId="481"/>
    <cellStyle name="40% - 强调文字颜色 2 3 2" xfId="482"/>
    <cellStyle name="40% - 强调文字颜色 3 2 3" xfId="483"/>
    <cellStyle name="常规 3 4 2" xfId="484"/>
    <cellStyle name="注释 4 2 2" xfId="485"/>
    <cellStyle name="40% - 强调文字颜色 1 3" xfId="486"/>
    <cellStyle name="40% - 强调文字颜色 1 2" xfId="487"/>
    <cellStyle name="检查单元格 2 3" xfId="488"/>
    <cellStyle name="20% - 强调文字颜色 2 2" xfId="489"/>
    <cellStyle name="输出 2 2" xfId="490"/>
    <cellStyle name="好 2 2" xfId="491"/>
    <cellStyle name="常规 21" xfId="492"/>
    <cellStyle name="常规 29" xfId="493"/>
    <cellStyle name="㼿㼿㼿㼿㼿㼿㼿" xfId="494"/>
    <cellStyle name="㼿㼿㼿㼿? 2" xfId="495"/>
    <cellStyle name="㼿㼿㼿㼿㼿" xfId="496"/>
    <cellStyle name="常规_0705 UL South CS meeting (chonghua)" xfId="497"/>
    <cellStyle name="常规 10" xfId="498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52650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E12" sqref="E12:G12"/>
    </sheetView>
  </sheetViews>
  <sheetFormatPr defaultColWidth="9" defaultRowHeight="13.5"/>
  <cols>
    <col min="1" max="1" width="9" style="137"/>
    <col min="2" max="2" width="9.125" style="137" customWidth="1"/>
    <col min="3" max="3" width="10.75" style="137" customWidth="1"/>
    <col min="4" max="4" width="16.75" style="137" customWidth="1"/>
    <col min="5" max="5" width="11.75" style="137" customWidth="1"/>
    <col min="6" max="6" width="9.125" style="137" customWidth="1"/>
    <col min="7" max="7" width="9.625" style="137" customWidth="1"/>
    <col min="8" max="8" width="11.25" style="137" customWidth="1"/>
    <col min="9" max="12" width="9" style="137"/>
    <col min="13" max="13" width="11.125" style="137" customWidth="1"/>
    <col min="14" max="14" width="13.875" style="137" customWidth="1"/>
    <col min="15" max="16384" width="9" style="137"/>
  </cols>
  <sheetData>
    <row r="1" s="137" customFormat="1" ht="25.5" spans="1:14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="137" customFormat="1" ht="14.25" spans="1:14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="137" customFormat="1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85"/>
      <c r="M3" s="196"/>
      <c r="N3" s="196"/>
    </row>
    <row r="4" s="137" customFormat="1" ht="20.25" customHeight="1" spans="1:14">
      <c r="A4" s="197"/>
      <c r="B4" s="204" t="s">
        <v>1</v>
      </c>
      <c r="C4" s="205"/>
      <c r="D4" s="205"/>
      <c r="E4" s="205"/>
      <c r="F4" s="205"/>
      <c r="G4" s="205"/>
      <c r="H4" s="206"/>
      <c r="I4" s="286"/>
      <c r="J4" s="286"/>
      <c r="K4" s="287"/>
      <c r="L4" s="288" t="s">
        <v>2</v>
      </c>
      <c r="M4" s="289">
        <f ca="1">NOW()</f>
        <v>44859.5818981481</v>
      </c>
      <c r="N4" s="287"/>
    </row>
    <row r="5" s="137" customFormat="1" ht="16.5" spans="1:14">
      <c r="A5" s="207"/>
      <c r="B5" s="208" t="s">
        <v>3</v>
      </c>
      <c r="C5" s="209"/>
      <c r="D5" s="209"/>
      <c r="E5" s="209"/>
      <c r="F5" s="209"/>
      <c r="G5" s="209"/>
      <c r="H5" s="210"/>
      <c r="I5" s="206"/>
      <c r="J5" s="206"/>
      <c r="K5" s="290"/>
      <c r="L5" s="291"/>
      <c r="M5" s="287"/>
      <c r="N5" s="287"/>
    </row>
    <row r="6" s="137" customFormat="1" ht="9.75" customHeight="1" spans="1:14">
      <c r="A6" s="211"/>
      <c r="B6" s="212"/>
      <c r="C6" s="212"/>
      <c r="D6" s="212"/>
      <c r="E6" s="212"/>
      <c r="F6" s="212"/>
      <c r="G6" s="212"/>
      <c r="H6" s="212"/>
      <c r="I6" s="292"/>
      <c r="J6" s="292"/>
      <c r="K6" s="293"/>
      <c r="L6" s="293"/>
      <c r="M6" s="293"/>
      <c r="N6" s="293"/>
    </row>
    <row r="7" s="137" customFormat="1" ht="17.25" spans="1:15">
      <c r="A7" s="211"/>
      <c r="B7" s="213" t="s">
        <v>4</v>
      </c>
      <c r="C7" s="214"/>
      <c r="D7" s="214"/>
      <c r="E7" s="214"/>
      <c r="F7" s="214"/>
      <c r="G7" s="214"/>
      <c r="H7" s="215"/>
      <c r="I7" s="294" t="s">
        <v>5</v>
      </c>
      <c r="J7" s="295"/>
      <c r="K7" s="296"/>
      <c r="L7" s="297"/>
      <c r="M7" s="297"/>
      <c r="N7" s="297"/>
      <c r="O7" s="298"/>
    </row>
    <row r="8" s="137" customFormat="1" ht="16.5" spans="1:14">
      <c r="A8" s="211"/>
      <c r="B8" s="216" t="s">
        <v>6</v>
      </c>
      <c r="C8" s="217"/>
      <c r="D8" s="218"/>
      <c r="E8" s="219">
        <f>D10</f>
        <v>3785.4</v>
      </c>
      <c r="F8" s="220"/>
      <c r="G8" s="220"/>
      <c r="H8" s="221"/>
      <c r="I8" s="296"/>
      <c r="J8" s="297" t="s">
        <v>7</v>
      </c>
      <c r="K8" s="297"/>
      <c r="L8" s="297"/>
      <c r="M8" s="297"/>
      <c r="N8" s="297"/>
    </row>
    <row r="9" s="137" customFormat="1" ht="17.25" spans="1:14">
      <c r="A9" s="211"/>
      <c r="B9" s="222" t="s">
        <v>8</v>
      </c>
      <c r="C9" s="223"/>
      <c r="D9" s="224"/>
      <c r="E9" s="225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26"/>
      <c r="G9" s="226"/>
      <c r="H9" s="227"/>
      <c r="I9" s="297"/>
      <c r="J9" s="299" t="s">
        <v>9</v>
      </c>
      <c r="K9" s="299"/>
      <c r="L9" s="299"/>
      <c r="M9" s="299"/>
      <c r="N9" s="299"/>
    </row>
    <row r="10" s="137" customFormat="1" ht="17.25" customHeight="1" spans="1:14">
      <c r="A10" s="211"/>
      <c r="B10" s="228" t="s">
        <v>10</v>
      </c>
      <c r="C10" s="229"/>
      <c r="D10" s="230">
        <f>G24</f>
        <v>3785.4</v>
      </c>
      <c r="E10" s="231" t="s">
        <v>11</v>
      </c>
      <c r="F10" s="232"/>
      <c r="G10" s="229"/>
      <c r="H10" s="233">
        <v>0</v>
      </c>
      <c r="I10" s="300"/>
      <c r="J10" s="301" t="s">
        <v>12</v>
      </c>
      <c r="K10" s="301"/>
      <c r="L10" s="301"/>
      <c r="M10" s="301"/>
      <c r="N10" s="301"/>
    </row>
    <row r="11" s="137" customFormat="1" ht="16.5" spans="1:14">
      <c r="A11" s="211"/>
      <c r="B11" s="234" t="s">
        <v>13</v>
      </c>
      <c r="C11" s="235"/>
      <c r="D11" s="236"/>
      <c r="E11" s="237" t="s">
        <v>14</v>
      </c>
      <c r="F11" s="238"/>
      <c r="G11" s="239"/>
      <c r="H11" s="240"/>
      <c r="I11" s="302"/>
      <c r="J11" s="205"/>
      <c r="K11" s="303"/>
      <c r="L11" s="303"/>
      <c r="M11" s="303"/>
      <c r="N11" s="304"/>
    </row>
    <row r="12" s="137" customFormat="1" customHeight="1" spans="1:14">
      <c r="A12" s="207"/>
      <c r="B12" s="234" t="s">
        <v>15</v>
      </c>
      <c r="C12" s="235"/>
      <c r="D12" s="236">
        <v>0</v>
      </c>
      <c r="E12" s="237" t="s">
        <v>16</v>
      </c>
      <c r="F12" s="238"/>
      <c r="G12" s="239"/>
      <c r="H12" s="240"/>
      <c r="I12" s="290"/>
      <c r="J12" s="302"/>
      <c r="K12" s="302"/>
      <c r="L12" s="302"/>
      <c r="M12" s="302"/>
      <c r="N12" s="302"/>
    </row>
    <row r="13" s="137" customFormat="1" ht="17.25" spans="1:14">
      <c r="A13" s="196"/>
      <c r="B13" s="241" t="s">
        <v>17</v>
      </c>
      <c r="C13" s="242"/>
      <c r="D13" s="243">
        <v>0</v>
      </c>
      <c r="E13" s="244"/>
      <c r="F13" s="245"/>
      <c r="G13" s="246"/>
      <c r="H13" s="247"/>
      <c r="I13" s="212"/>
      <c r="J13" s="290"/>
      <c r="K13" s="290"/>
      <c r="L13" s="290"/>
      <c r="M13" s="290"/>
      <c r="N13" s="290"/>
    </row>
    <row r="14" s="137" customFormat="1" ht="5.25" customHeight="1" spans="1:14">
      <c r="A14" s="248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="137" customFormat="1" spans="1:14">
      <c r="A15" s="196" t="s">
        <v>18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s="137" customFormat="1" ht="3" customHeight="1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="137" customFormat="1" ht="18.75" customHeight="1" spans="2:13">
      <c r="B17" s="249" t="s">
        <v>19</v>
      </c>
      <c r="C17" s="250" t="s">
        <v>20</v>
      </c>
      <c r="D17" s="251" t="s">
        <v>21</v>
      </c>
      <c r="E17" s="252"/>
      <c r="F17" s="253" t="s">
        <v>22</v>
      </c>
      <c r="G17" s="254" t="s">
        <v>23</v>
      </c>
      <c r="H17" s="255" t="s">
        <v>24</v>
      </c>
      <c r="I17" s="305"/>
      <c r="J17" s="306"/>
      <c r="K17" s="306"/>
      <c r="L17" s="306"/>
      <c r="M17" s="306"/>
    </row>
    <row r="18" s="137" customFormat="1" ht="16.5" spans="2:13">
      <c r="B18" s="256">
        <v>1</v>
      </c>
      <c r="C18" s="257" t="s">
        <v>25</v>
      </c>
      <c r="D18" s="258" t="s">
        <v>26</v>
      </c>
      <c r="E18" s="259"/>
      <c r="F18" s="260" t="s">
        <v>27</v>
      </c>
      <c r="G18" s="261">
        <f>'（居民）工资表-9月'!E10</f>
        <v>0</v>
      </c>
      <c r="H18" s="262"/>
      <c r="I18" s="305"/>
      <c r="J18" s="306"/>
      <c r="K18" s="306"/>
      <c r="L18" s="306"/>
      <c r="M18" s="306"/>
    </row>
    <row r="19" s="137" customFormat="1" ht="16.5" spans="2:13">
      <c r="B19" s="256">
        <v>2</v>
      </c>
      <c r="C19" s="263"/>
      <c r="D19" s="264" t="s">
        <v>28</v>
      </c>
      <c r="E19" s="265" t="s">
        <v>29</v>
      </c>
      <c r="F19" s="260"/>
      <c r="G19" s="261">
        <f>社保!AW5</f>
        <v>2225.4</v>
      </c>
      <c r="H19" s="266"/>
      <c r="I19" s="305"/>
      <c r="J19" s="306"/>
      <c r="K19" s="306"/>
      <c r="L19" s="306"/>
      <c r="M19" s="306"/>
    </row>
    <row r="20" s="137" customFormat="1" ht="16.5" spans="2:13">
      <c r="B20" s="256">
        <v>3</v>
      </c>
      <c r="C20" s="263"/>
      <c r="D20" s="264" t="s">
        <v>30</v>
      </c>
      <c r="E20" s="265" t="s">
        <v>29</v>
      </c>
      <c r="F20" s="260"/>
      <c r="G20" s="261">
        <f>社保!AX5</f>
        <v>1440</v>
      </c>
      <c r="H20" s="266"/>
      <c r="I20" s="305"/>
      <c r="J20" s="306"/>
      <c r="K20" s="306"/>
      <c r="L20" s="306"/>
      <c r="M20" s="306"/>
    </row>
    <row r="21" s="137" customFormat="1" ht="16.5" spans="2:13">
      <c r="B21" s="256">
        <v>4</v>
      </c>
      <c r="C21" s="267"/>
      <c r="D21" s="268" t="s">
        <v>31</v>
      </c>
      <c r="E21" s="269"/>
      <c r="F21" s="270"/>
      <c r="G21" s="271">
        <f>SUM(G18:G20)</f>
        <v>3665.4</v>
      </c>
      <c r="H21" s="272"/>
      <c r="I21" s="305"/>
      <c r="J21" s="306"/>
      <c r="K21" s="306"/>
      <c r="L21" s="306"/>
      <c r="M21" s="306"/>
    </row>
    <row r="22" s="137" customFormat="1" ht="16.5" spans="2:13">
      <c r="B22" s="256">
        <v>5</v>
      </c>
      <c r="C22" s="273" t="s">
        <v>32</v>
      </c>
      <c r="D22" s="268" t="s">
        <v>33</v>
      </c>
      <c r="E22" s="269"/>
      <c r="F22" s="274"/>
      <c r="G22" s="271">
        <f>社保!AY5</f>
        <v>120</v>
      </c>
      <c r="H22" s="262"/>
      <c r="I22" s="305"/>
      <c r="J22" s="306"/>
      <c r="K22" s="306"/>
      <c r="L22" s="306"/>
      <c r="M22" s="306"/>
    </row>
    <row r="23" s="137" customFormat="1" ht="16.5" spans="2:13">
      <c r="B23" s="275" t="s">
        <v>34</v>
      </c>
      <c r="C23" s="276"/>
      <c r="D23" s="276"/>
      <c r="E23" s="276"/>
      <c r="F23" s="277"/>
      <c r="G23" s="278">
        <f>G22+G21</f>
        <v>3785.4</v>
      </c>
      <c r="H23" s="279"/>
      <c r="I23" s="305"/>
      <c r="J23" s="305"/>
      <c r="K23" s="305"/>
      <c r="L23" s="305"/>
      <c r="M23" s="305"/>
    </row>
    <row r="24" s="137" customFormat="1" ht="17.25" spans="2:13">
      <c r="B24" s="280" t="s">
        <v>35</v>
      </c>
      <c r="C24" s="281"/>
      <c r="D24" s="281"/>
      <c r="E24" s="281"/>
      <c r="F24" s="282"/>
      <c r="G24" s="283">
        <f>G23</f>
        <v>3785.4</v>
      </c>
      <c r="H24" s="284"/>
      <c r="I24" s="305"/>
      <c r="J24" s="305"/>
      <c r="K24" s="305"/>
      <c r="L24" s="305"/>
      <c r="M24" s="305"/>
    </row>
    <row r="25" s="137" customFormat="1" ht="14.25"/>
    <row r="28" spans="11:11">
      <c r="K28" s="307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IF(SUMPRODUCT(N(E$1:E$11=E4))&gt;1,"重复","不")</f>
        <v>不</v>
      </c>
      <c r="AT4" s="113" t="str">
        <f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>IF(SUMPRODUCT(N(E$1:E$11=E5))&gt;1,"重复","不")</f>
        <v>不</v>
      </c>
      <c r="AT5" s="113" t="str">
        <f>IF(SUMPRODUCT(N(AO$1:AO$11=AO5))&gt;1,"重复","不")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>IF(SUMPRODUCT(N(E$1:E$11=E6))&gt;1,"重复","不")</f>
        <v>不</v>
      </c>
      <c r="AT6" s="113" t="str">
        <f>IF(SUMPRODUCT(N(AO$1:AO$11=AO6))&gt;1,"重复","不")</f>
        <v>重复</v>
      </c>
    </row>
    <row r="7" s="12" customFormat="1" ht="18" customHeight="1" spans="1:46">
      <c r="A7" s="36">
        <v>5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>IF(SUMPRODUCT(N(E$1:E$11=E7))&gt;1,"重复","不")</f>
        <v>不</v>
      </c>
      <c r="AT7" s="113" t="str">
        <f>IF(SUMPRODUCT(N(AO$1:AO$11=AO7))&gt;1,"重复","不")</f>
        <v>重复</v>
      </c>
    </row>
    <row r="8" s="12" customFormat="1" ht="18" customHeight="1" spans="1:46">
      <c r="A8" s="36">
        <v>6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>IF(SUMPRODUCT(N(E$1:E$11=E8))&gt;1,"重复","不")</f>
        <v>不</v>
      </c>
      <c r="AT8" s="113" t="str">
        <f>IF(SUMPRODUCT(N(AO$1:AO$11=AO8))&gt;1,"重复","不")</f>
        <v>重复</v>
      </c>
    </row>
    <row r="9" s="12" customFormat="1" ht="18" customHeight="1" spans="1:46">
      <c r="A9" s="36">
        <v>7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>IF(SUMPRODUCT(N(E$1:E$11=E9))&gt;1,"重复","不")</f>
        <v>不</v>
      </c>
      <c r="AT9" s="113" t="str">
        <f>IF(SUMPRODUCT(N(AO$1:AO$11=AO9))&gt;1,"重复","不")</f>
        <v>重复</v>
      </c>
    </row>
    <row r="10" s="12" customFormat="1" ht="18" customHeight="1" spans="1:46">
      <c r="A10" s="36">
        <v>8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>IF(SUMPRODUCT(N(E$1:E$11=E10))&gt;1,"重复","不")</f>
        <v>不</v>
      </c>
      <c r="AT10" s="113" t="str">
        <f>IF(SUMPRODUCT(N(AO$1:AO$11=AO10))&gt;1,"重复","不")</f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>IF(SUMPRODUCT(N(E$1:E$11=E11))&gt;1,"重复","不")</f>
        <v>不</v>
      </c>
      <c r="AT11" s="113" t="str">
        <f>IF(SUMPRODUCT(N(AO$1:AO$11=AO11))&gt;1,"重复","不")</f>
        <v>重复</v>
      </c>
    </row>
    <row r="12" s="13" customFormat="1" ht="18" customHeight="1" spans="1:46">
      <c r="A12" s="43"/>
      <c r="B12" s="44" t="s">
        <v>153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8">SUM(L4:L11)</f>
        <v>90482.7586206897</v>
      </c>
      <c r="M12" s="76">
        <f t="shared" si="8"/>
        <v>3641.6</v>
      </c>
      <c r="N12" s="76">
        <f t="shared" si="8"/>
        <v>934.4</v>
      </c>
      <c r="O12" s="76">
        <f t="shared" si="8"/>
        <v>227.6</v>
      </c>
      <c r="P12" s="76">
        <f t="shared" si="8"/>
        <v>4224</v>
      </c>
      <c r="Q12" s="76">
        <f t="shared" si="8"/>
        <v>9027.6</v>
      </c>
      <c r="R12" s="76">
        <f t="shared" si="8"/>
        <v>0</v>
      </c>
      <c r="S12" s="76">
        <f t="shared" si="8"/>
        <v>567826.206896552</v>
      </c>
      <c r="T12" s="76">
        <f t="shared" si="8"/>
        <v>260000</v>
      </c>
      <c r="U12" s="76">
        <f t="shared" si="8"/>
        <v>56557.8</v>
      </c>
      <c r="V12" s="76">
        <f t="shared" si="8"/>
        <v>0</v>
      </c>
      <c r="W12" s="76">
        <f t="shared" si="8"/>
        <v>0</v>
      </c>
      <c r="X12" s="76">
        <f t="shared" si="8"/>
        <v>0</v>
      </c>
      <c r="Y12" s="76">
        <f t="shared" si="8"/>
        <v>0</v>
      </c>
      <c r="Z12" s="76">
        <f t="shared" si="8"/>
        <v>0</v>
      </c>
      <c r="AA12" s="76">
        <f t="shared" si="8"/>
        <v>0</v>
      </c>
      <c r="AB12" s="76">
        <f t="shared" si="8"/>
        <v>0</v>
      </c>
      <c r="AC12" s="76">
        <f t="shared" si="8"/>
        <v>0</v>
      </c>
      <c r="AD12" s="76">
        <f t="shared" si="8"/>
        <v>251268.4</v>
      </c>
      <c r="AE12" s="76">
        <f t="shared" si="8"/>
        <v>8447.01</v>
      </c>
      <c r="AF12" s="76">
        <f t="shared" si="8"/>
        <v>6699.56</v>
      </c>
      <c r="AG12" s="76">
        <f t="shared" si="8"/>
        <v>1747.45</v>
      </c>
      <c r="AH12" s="76">
        <f t="shared" si="8"/>
        <v>79707.71</v>
      </c>
      <c r="AI12" s="107">
        <f t="shared" si="8"/>
        <v>0</v>
      </c>
      <c r="AJ12" s="76">
        <f t="shared" si="8"/>
        <v>79707.71</v>
      </c>
      <c r="AK12" s="76">
        <f t="shared" si="8"/>
        <v>0</v>
      </c>
      <c r="AL12" s="76">
        <f t="shared" si="8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106</v>
      </c>
      <c r="C16" s="49" t="s">
        <v>154</v>
      </c>
      <c r="D16" s="49" t="s">
        <v>56</v>
      </c>
      <c r="E16" s="49" t="s">
        <v>57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155</v>
      </c>
      <c r="B19" s="53" t="s">
        <v>156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157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158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159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160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161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162</v>
      </c>
    </row>
    <row r="27" spans="2:2">
      <c r="B27" s="61" t="s">
        <v>163</v>
      </c>
    </row>
    <row r="28" spans="2:2">
      <c r="B28" s="61" t="s">
        <v>164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12.625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IF(SUMPRODUCT(N(E$1:E$11=E4))&gt;1,"重复","不")</f>
        <v>不</v>
      </c>
      <c r="AT4" s="113" t="str">
        <f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>IF(SUMPRODUCT(N(E$1:E$11=E5))&gt;1,"重复","不")</f>
        <v>不</v>
      </c>
      <c r="AT5" s="113" t="str">
        <f>IF(SUMPRODUCT(N(AO$1:AO$11=AO5))&gt;1,"重复","不")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>IF(SUMPRODUCT(N(E$1:E$11=E6))&gt;1,"重复","不")</f>
        <v>不</v>
      </c>
      <c r="AT6" s="113" t="str">
        <f>IF(SUMPRODUCT(N(AO$1:AO$11=AO6))&gt;1,"重复","不")</f>
        <v>重复</v>
      </c>
    </row>
    <row r="7" s="12" customFormat="1" ht="18" customHeight="1" spans="1:46">
      <c r="A7" s="36">
        <v>4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>IF(SUMPRODUCT(N(E$1:E$11=E7))&gt;1,"重复","不")</f>
        <v>不</v>
      </c>
      <c r="AT7" s="113" t="str">
        <f>IF(SUMPRODUCT(N(AO$1:AO$11=AO7))&gt;1,"重复","不")</f>
        <v>重复</v>
      </c>
    </row>
    <row r="8" s="12" customFormat="1" ht="18" customHeight="1" spans="1:46">
      <c r="A8" s="36">
        <v>5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>IF(SUMPRODUCT(N(E$1:E$11=E8))&gt;1,"重复","不")</f>
        <v>不</v>
      </c>
      <c r="AT8" s="113" t="str">
        <f>IF(SUMPRODUCT(N(AO$1:AO$11=AO8))&gt;1,"重复","不")</f>
        <v>重复</v>
      </c>
    </row>
    <row r="9" s="12" customFormat="1" ht="18" customHeight="1" spans="1:46">
      <c r="A9" s="36">
        <v>6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>IF(SUMPRODUCT(N(E$1:E$11=E9))&gt;1,"重复","不")</f>
        <v>不</v>
      </c>
      <c r="AT9" s="113" t="str">
        <f>IF(SUMPRODUCT(N(AO$1:AO$11=AO9))&gt;1,"重复","不")</f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>IF(SUMPRODUCT(N(E$1:E$11=E10))&gt;1,"重复","不")</f>
        <v>不</v>
      </c>
      <c r="AT10" s="113" t="str">
        <f>IF(SUMPRODUCT(N(AO$1:AO$11=AO10))&gt;1,"重复","不")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>IF(SUMPRODUCT(N(E$1:E$11=E11))&gt;1,"重复","不")</f>
        <v>不</v>
      </c>
      <c r="AT11" s="113" t="str">
        <f>IF(SUMPRODUCT(N(AO$1:AO$11=AO11))&gt;1,"重复","不")</f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206</v>
      </c>
      <c r="D12" s="37" t="s">
        <v>127</v>
      </c>
      <c r="E12" s="308" t="s">
        <v>207</v>
      </c>
      <c r="F12" s="38" t="s">
        <v>202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>IF(SUMPRODUCT(N(E$1:E$11=E12))&gt;1,"重复","不")</f>
        <v>不</v>
      </c>
      <c r="AT12" s="113" t="str">
        <f>IF(SUMPRODUCT(N(AO$1:AO$11=AO12))&gt;1,"重复","不")</f>
        <v>重复</v>
      </c>
    </row>
    <row r="13" s="13" customFormat="1" ht="18" customHeight="1" spans="1:46">
      <c r="A13" s="43"/>
      <c r="B13" s="44" t="s">
        <v>153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8">SUM(M4:M12)</f>
        <v>4396.16</v>
      </c>
      <c r="N13" s="76">
        <f t="shared" si="8"/>
        <v>1126.2</v>
      </c>
      <c r="O13" s="76">
        <f t="shared" si="8"/>
        <v>275.2</v>
      </c>
      <c r="P13" s="76">
        <f t="shared" si="8"/>
        <v>4668</v>
      </c>
      <c r="Q13" s="76">
        <f t="shared" si="8"/>
        <v>10465.56</v>
      </c>
      <c r="R13" s="76">
        <f t="shared" si="8"/>
        <v>0</v>
      </c>
      <c r="S13" s="76">
        <f t="shared" si="8"/>
        <v>666650.262216768</v>
      </c>
      <c r="T13" s="76">
        <f t="shared" si="8"/>
        <v>305000</v>
      </c>
      <c r="U13" s="76">
        <f t="shared" si="8"/>
        <v>67023.36</v>
      </c>
      <c r="V13" s="76">
        <f t="shared" si="8"/>
        <v>0</v>
      </c>
      <c r="W13" s="76">
        <f t="shared" si="8"/>
        <v>0</v>
      </c>
      <c r="X13" s="76">
        <f t="shared" si="8"/>
        <v>0</v>
      </c>
      <c r="Y13" s="76">
        <f t="shared" si="8"/>
        <v>0</v>
      </c>
      <c r="Z13" s="76">
        <f t="shared" si="8"/>
        <v>0</v>
      </c>
      <c r="AA13" s="76">
        <f t="shared" si="8"/>
        <v>0</v>
      </c>
      <c r="AB13" s="76">
        <f t="shared" si="8"/>
        <v>0</v>
      </c>
      <c r="AC13" s="76">
        <f t="shared" si="8"/>
        <v>0</v>
      </c>
      <c r="AD13" s="76">
        <f t="shared" si="8"/>
        <v>294626.9</v>
      </c>
      <c r="AE13" s="76">
        <f t="shared" si="8"/>
        <v>11209.6</v>
      </c>
      <c r="AF13" s="76">
        <f t="shared" si="8"/>
        <v>8447.01</v>
      </c>
      <c r="AG13" s="76">
        <f t="shared" si="8"/>
        <v>2762.59</v>
      </c>
      <c r="AH13" s="76">
        <f t="shared" si="8"/>
        <v>85595.9</v>
      </c>
      <c r="AI13" s="76">
        <f t="shared" si="8"/>
        <v>0</v>
      </c>
      <c r="AJ13" s="76">
        <f t="shared" si="8"/>
        <v>85595.9</v>
      </c>
      <c r="AK13" s="76">
        <f t="shared" si="8"/>
        <v>0</v>
      </c>
      <c r="AL13" s="76">
        <f t="shared" si="8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106</v>
      </c>
      <c r="C17" s="49" t="s">
        <v>154</v>
      </c>
      <c r="D17" s="49" t="s">
        <v>56</v>
      </c>
      <c r="E17" s="49" t="s">
        <v>57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155</v>
      </c>
      <c r="B20" s="53" t="s">
        <v>156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157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158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159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160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162</v>
      </c>
    </row>
    <row r="28" spans="2:2">
      <c r="B28" s="61" t="s">
        <v>163</v>
      </c>
    </row>
    <row r="29" spans="2:2">
      <c r="B29" s="61" t="s">
        <v>164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11.5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208</v>
      </c>
      <c r="C4" s="37"/>
      <c r="D4" s="37" t="s">
        <v>127</v>
      </c>
      <c r="E4" s="37"/>
      <c r="F4" s="38" t="s">
        <v>205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5" style="118" hidden="1" customWidth="1"/>
    <col min="3" max="3" width="9" style="118" hidden="1" customWidth="1"/>
    <col min="4" max="4" width="15.25" style="118" hidden="1" customWidth="1"/>
    <col min="5" max="5" width="24.375" style="118" hidden="1" customWidth="1"/>
    <col min="6" max="6" width="27.75" style="118" hidden="1" customWidth="1"/>
    <col min="7" max="7" width="16.375" style="119" hidden="1" customWidth="1"/>
    <col min="8" max="8" width="5.375" style="118" hidden="1" customWidth="1"/>
    <col min="9" max="9" width="5.25" style="118" hidden="1" customWidth="1"/>
    <col min="10" max="10" width="6" style="118" customWidth="1"/>
    <col min="11" max="11" width="17" style="118" customWidth="1"/>
    <col min="12" max="12" width="11.85" style="118" customWidth="1"/>
    <col min="13" max="13" width="6.5" style="118" customWidth="1"/>
    <col min="14" max="16" width="9" style="118"/>
    <col min="17" max="17" width="10.25" style="118" customWidth="1"/>
    <col min="18" max="19" width="9" style="118"/>
    <col min="20" max="20" width="11.75" style="118" customWidth="1"/>
    <col min="21" max="21" width="9.75" style="118" customWidth="1"/>
    <col min="22" max="22" width="8.75" style="118" customWidth="1"/>
    <col min="23" max="23" width="15.125" style="118" customWidth="1"/>
    <col min="24" max="24" width="16.25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209</v>
      </c>
      <c r="C1" s="120" t="s">
        <v>210</v>
      </c>
      <c r="D1" s="120" t="s">
        <v>211</v>
      </c>
      <c r="E1" s="120" t="s">
        <v>212</v>
      </c>
      <c r="F1" s="120" t="s">
        <v>36</v>
      </c>
      <c r="G1" s="121" t="s">
        <v>213</v>
      </c>
      <c r="H1" s="120" t="s">
        <v>214</v>
      </c>
      <c r="I1" s="120" t="s">
        <v>215</v>
      </c>
      <c r="J1" s="120" t="s">
        <v>38</v>
      </c>
      <c r="K1" s="120" t="s">
        <v>216</v>
      </c>
      <c r="L1" s="120" t="s">
        <v>217</v>
      </c>
      <c r="M1" s="120" t="s">
        <v>218</v>
      </c>
      <c r="N1" s="120" t="s">
        <v>219</v>
      </c>
      <c r="O1" s="120" t="s">
        <v>220</v>
      </c>
      <c r="P1" s="120" t="s">
        <v>221</v>
      </c>
      <c r="Q1" s="128" t="s">
        <v>89</v>
      </c>
      <c r="R1" s="128" t="s">
        <v>222</v>
      </c>
      <c r="S1" s="128" t="s">
        <v>223</v>
      </c>
      <c r="T1" s="128" t="s">
        <v>224</v>
      </c>
      <c r="U1" s="129" t="s">
        <v>225</v>
      </c>
      <c r="V1" s="128" t="s">
        <v>24</v>
      </c>
      <c r="W1" s="130" t="s">
        <v>226</v>
      </c>
      <c r="X1" s="131" t="s">
        <v>227</v>
      </c>
    </row>
    <row r="2" s="117" customFormat="1" ht="12" spans="1:41">
      <c r="A2" s="122">
        <v>2</v>
      </c>
      <c r="B2" s="123">
        <v>44351</v>
      </c>
      <c r="C2" s="124" t="s">
        <v>228</v>
      </c>
      <c r="D2" s="125" t="s">
        <v>229</v>
      </c>
      <c r="E2" s="122"/>
      <c r="F2" s="122" t="s">
        <v>230</v>
      </c>
      <c r="G2" s="126"/>
      <c r="H2" s="122"/>
      <c r="I2" s="122"/>
      <c r="J2" s="122" t="s">
        <v>231</v>
      </c>
      <c r="K2" s="310" t="s">
        <v>232</v>
      </c>
      <c r="L2" s="122">
        <v>18842612335</v>
      </c>
      <c r="M2" s="122"/>
      <c r="N2" s="122" t="s">
        <v>72</v>
      </c>
      <c r="O2" s="122" t="s">
        <v>72</v>
      </c>
      <c r="P2" s="122" t="s">
        <v>75</v>
      </c>
      <c r="Q2" s="132">
        <v>44410</v>
      </c>
      <c r="R2" s="123" t="s">
        <v>233</v>
      </c>
      <c r="S2" s="133" t="s">
        <v>234</v>
      </c>
      <c r="T2" s="122" t="s">
        <v>235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228</v>
      </c>
      <c r="D3" s="125" t="s">
        <v>229</v>
      </c>
      <c r="E3" s="122"/>
      <c r="F3" s="122" t="s">
        <v>230</v>
      </c>
      <c r="G3" s="126"/>
      <c r="H3" s="122"/>
      <c r="I3" s="122"/>
      <c r="J3" s="122" t="s">
        <v>236</v>
      </c>
      <c r="K3" s="310" t="s">
        <v>237</v>
      </c>
      <c r="L3" s="122">
        <v>13520916764</v>
      </c>
      <c r="M3" s="122"/>
      <c r="N3" s="122" t="s">
        <v>72</v>
      </c>
      <c r="O3" s="122" t="s">
        <v>72</v>
      </c>
      <c r="P3" s="122" t="s">
        <v>238</v>
      </c>
      <c r="Q3" s="132">
        <v>44411</v>
      </c>
      <c r="R3" s="123" t="s">
        <v>233</v>
      </c>
      <c r="S3" s="133" t="s">
        <v>234</v>
      </c>
      <c r="T3" s="122" t="s">
        <v>235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228</v>
      </c>
      <c r="D4" s="125" t="s">
        <v>229</v>
      </c>
      <c r="E4" s="122"/>
      <c r="F4" s="122" t="s">
        <v>230</v>
      </c>
      <c r="G4" s="126"/>
      <c r="H4" s="122"/>
      <c r="I4" s="122"/>
      <c r="J4" s="122" t="s">
        <v>239</v>
      </c>
      <c r="K4" s="310" t="s">
        <v>240</v>
      </c>
      <c r="L4" s="122">
        <v>17695964416</v>
      </c>
      <c r="M4" s="122"/>
      <c r="N4" s="122" t="s">
        <v>72</v>
      </c>
      <c r="O4" s="122" t="s">
        <v>72</v>
      </c>
      <c r="P4" s="122" t="s">
        <v>75</v>
      </c>
      <c r="Q4" s="132">
        <v>44411</v>
      </c>
      <c r="R4" s="123" t="s">
        <v>233</v>
      </c>
      <c r="S4" s="133" t="s">
        <v>234</v>
      </c>
      <c r="T4" s="122" t="s">
        <v>235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241</v>
      </c>
      <c r="K5" s="311" t="s">
        <v>242</v>
      </c>
      <c r="L5" s="39">
        <v>17356637290</v>
      </c>
      <c r="M5" s="122"/>
      <c r="N5" s="122" t="s">
        <v>72</v>
      </c>
      <c r="O5" s="122" t="s">
        <v>72</v>
      </c>
      <c r="P5" s="122" t="s">
        <v>75</v>
      </c>
      <c r="Q5" s="132">
        <v>44407</v>
      </c>
      <c r="R5" s="123" t="s">
        <v>233</v>
      </c>
      <c r="S5" s="133" t="s">
        <v>234</v>
      </c>
      <c r="T5" s="122" t="s">
        <v>235</v>
      </c>
    </row>
  </sheetData>
  <dataValidations count="4"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C2:C4">
      <formula1>"华北销售部,华东销售部,微蜂事业部,外包一体化事业部"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H2:H4">
      <formula1>#REF!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243</v>
      </c>
      <c r="D4" s="37" t="s">
        <v>127</v>
      </c>
      <c r="E4" s="37" t="s">
        <v>244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23" si="2">IF(SUMPRODUCT(N(E$1:E$14=E4))&gt;1,"重复","不")</f>
        <v>不</v>
      </c>
      <c r="AT4" s="113" t="str">
        <f t="shared" ref="AT4:AT23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23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23" si="5">ROUND(SUM(V5:AA5),2)</f>
        <v>0</v>
      </c>
      <c r="AC5" s="92">
        <f>R5+IFERROR(VLOOKUP($E:$E,'（居民）工资表-11月'!$E:$AC,25,0),0)</f>
        <v>0</v>
      </c>
      <c r="AD5" s="95">
        <f t="shared" ref="AD5:AD23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23" si="7">IF((AE5-AF5)&lt;0,0,AE5-AF5)</f>
        <v>149.7</v>
      </c>
      <c r="AH5" s="104">
        <f t="shared" ref="AH5:AH23" si="8">ROUND(IF((L5-Q5-AG5)&lt;0,0,(L5-Q5-AG5)),2)</f>
        <v>9840.5</v>
      </c>
      <c r="AI5" s="105"/>
      <c r="AJ5" s="104">
        <f t="shared" ref="AJ5:AJ23" si="9">AH5+AI5</f>
        <v>9840.5</v>
      </c>
      <c r="AK5" s="106"/>
      <c r="AL5" s="104">
        <f t="shared" ref="AL5:AL23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177</v>
      </c>
      <c r="C10" s="41" t="s">
        <v>137</v>
      </c>
      <c r="D10" s="37" t="s">
        <v>127</v>
      </c>
      <c r="E10" s="37" t="s">
        <v>138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177</v>
      </c>
      <c r="C11" s="41" t="s">
        <v>139</v>
      </c>
      <c r="D11" s="37" t="s">
        <v>127</v>
      </c>
      <c r="E11" s="308" t="s">
        <v>140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177</v>
      </c>
      <c r="C12" s="41" t="s">
        <v>141</v>
      </c>
      <c r="D12" s="37" t="s">
        <v>127</v>
      </c>
      <c r="E12" s="308" t="s">
        <v>142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177</v>
      </c>
      <c r="C13" s="41" t="s">
        <v>143</v>
      </c>
      <c r="D13" s="37" t="s">
        <v>127</v>
      </c>
      <c r="E13" s="308" t="s">
        <v>144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177</v>
      </c>
      <c r="C14" s="42" t="s">
        <v>192</v>
      </c>
      <c r="D14" s="37" t="s">
        <v>127</v>
      </c>
      <c r="E14" s="37" t="s">
        <v>245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153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106</v>
      </c>
      <c r="C19" s="49" t="s">
        <v>154</v>
      </c>
      <c r="D19" s="49" t="s">
        <v>56</v>
      </c>
      <c r="E19" s="49" t="s">
        <v>57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155</v>
      </c>
      <c r="B22" s="53" t="s">
        <v>156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157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158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159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160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162</v>
      </c>
    </row>
    <row r="30" spans="2:2">
      <c r="B30" s="61" t="s">
        <v>163</v>
      </c>
    </row>
    <row r="31" spans="2:2">
      <c r="B31" s="61" t="s">
        <v>164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246</v>
      </c>
      <c r="C1" s="1"/>
      <c r="D1" s="1"/>
      <c r="E1" s="1"/>
    </row>
    <row r="2" ht="21" spans="2:2">
      <c r="B2" s="2"/>
    </row>
    <row r="3" ht="27.75" customHeight="1" spans="2:5">
      <c r="B3" s="3" t="s">
        <v>247</v>
      </c>
      <c r="C3" s="4" t="s">
        <v>248</v>
      </c>
      <c r="D3" s="4" t="s">
        <v>249</v>
      </c>
      <c r="E3" s="4" t="s">
        <v>250</v>
      </c>
    </row>
    <row r="4" ht="29.25" customHeight="1" spans="2:5">
      <c r="B4" s="5">
        <v>1</v>
      </c>
      <c r="C4" s="6" t="s">
        <v>251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257</v>
      </c>
      <c r="D10" s="7">
        <v>0.45</v>
      </c>
      <c r="E10" s="8">
        <v>181920</v>
      </c>
    </row>
    <row r="13" ht="57" customHeight="1" spans="2:5">
      <c r="B13" s="1" t="s">
        <v>258</v>
      </c>
      <c r="C13" s="1"/>
      <c r="D13" s="1"/>
      <c r="E13" s="1"/>
    </row>
    <row r="14" ht="21" spans="2:2">
      <c r="B14" s="2"/>
    </row>
    <row r="15" ht="27.75" customHeight="1" spans="2:5">
      <c r="B15" s="3" t="s">
        <v>247</v>
      </c>
      <c r="C15" s="4" t="s">
        <v>259</v>
      </c>
      <c r="D15" s="4" t="s">
        <v>249</v>
      </c>
      <c r="E15" s="4" t="s">
        <v>250</v>
      </c>
    </row>
    <row r="16" ht="29.25" customHeight="1" spans="2:5">
      <c r="B16" s="5">
        <v>1</v>
      </c>
      <c r="C16" s="6" t="s">
        <v>260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262</v>
      </c>
      <c r="D18" s="7">
        <v>0.4</v>
      </c>
      <c r="E18" s="8">
        <v>7000</v>
      </c>
    </row>
    <row r="21" ht="47.25" customHeight="1" spans="2:5">
      <c r="B21" s="1" t="s">
        <v>263</v>
      </c>
      <c r="C21" s="1"/>
      <c r="D21" s="1"/>
      <c r="E21" s="1"/>
    </row>
    <row r="22" ht="21" spans="2:2">
      <c r="B22" s="2"/>
    </row>
    <row r="23" ht="27.75" customHeight="1" spans="2:5">
      <c r="B23" s="3" t="s">
        <v>247</v>
      </c>
      <c r="C23" s="4" t="s">
        <v>264</v>
      </c>
      <c r="D23" s="4" t="s">
        <v>249</v>
      </c>
      <c r="E23" s="4" t="s">
        <v>250</v>
      </c>
    </row>
    <row r="24" ht="29.25" customHeight="1" spans="2:5">
      <c r="B24" s="5">
        <v>1</v>
      </c>
      <c r="C24" s="6" t="s">
        <v>265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269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271</v>
      </c>
      <c r="D30" s="7">
        <v>0.45</v>
      </c>
      <c r="E30" s="8">
        <v>15160</v>
      </c>
    </row>
    <row r="35" ht="57" customHeight="1" spans="2:5">
      <c r="B35" s="9" t="s">
        <v>272</v>
      </c>
      <c r="C35" s="9"/>
      <c r="D35" s="9"/>
      <c r="E35" s="9"/>
    </row>
    <row r="36" ht="14.25"/>
    <row r="37" ht="21.75" customHeight="1" spans="2:5">
      <c r="B37" s="3" t="s">
        <v>247</v>
      </c>
      <c r="C37" s="4" t="s">
        <v>273</v>
      </c>
      <c r="D37" s="4" t="s">
        <v>274</v>
      </c>
      <c r="E37" s="4" t="s">
        <v>250</v>
      </c>
    </row>
    <row r="38" ht="21.75" customHeight="1" spans="2:5">
      <c r="B38" s="5">
        <v>1</v>
      </c>
      <c r="C38" s="6" t="s">
        <v>265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269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workbookViewId="0">
      <pane xSplit="10" ySplit="2" topLeftCell="R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/>
  <cols>
    <col min="1" max="1" width="2.25" style="137" customWidth="1"/>
    <col min="2" max="2" width="19.625" style="137" customWidth="1"/>
    <col min="3" max="3" width="6.80833333333333" style="137" customWidth="1"/>
    <col min="4" max="4" width="7.5" style="137" customWidth="1"/>
    <col min="5" max="5" width="17.0833333333333" style="137" customWidth="1"/>
    <col min="6" max="6" width="11.375" style="137" customWidth="1"/>
    <col min="7" max="10" width="9.3" style="137" customWidth="1"/>
    <col min="11" max="11" width="9" style="137" customWidth="1"/>
    <col min="12" max="12" width="8.5" style="137" customWidth="1"/>
    <col min="13" max="13" width="8.625" style="137" customWidth="1"/>
    <col min="14" max="14" width="7.5" style="137" customWidth="1"/>
    <col min="15" max="15" width="10.25" style="137" customWidth="1"/>
    <col min="16" max="16" width="9" style="137" customWidth="1"/>
    <col min="17" max="17" width="7.75" style="137" customWidth="1"/>
    <col min="18" max="18" width="10.25" style="137" customWidth="1"/>
    <col min="19" max="19" width="7.75" style="137" customWidth="1"/>
    <col min="20" max="20" width="11.75" style="137" customWidth="1"/>
    <col min="21" max="21" width="9" style="137" customWidth="1"/>
    <col min="22" max="22" width="7.75" style="137" customWidth="1"/>
    <col min="23" max="23" width="8.5" style="137" customWidth="1"/>
    <col min="24" max="25" width="7.75" style="137" customWidth="1"/>
    <col min="26" max="26" width="9" style="137" customWidth="1"/>
    <col min="27" max="27" width="7.5" style="137" customWidth="1"/>
    <col min="28" max="28" width="8.75" style="137" customWidth="1"/>
    <col min="29" max="29" width="9" style="137" customWidth="1"/>
    <col min="30" max="30" width="8.25" style="137" customWidth="1"/>
    <col min="31" max="31" width="10" style="137" customWidth="1"/>
    <col min="32" max="32" width="7.5" style="137" customWidth="1"/>
    <col min="33" max="33" width="7.75" style="137" customWidth="1"/>
    <col min="34" max="34" width="10.25" style="137" customWidth="1"/>
    <col min="35" max="35" width="7.75" style="137" customWidth="1"/>
    <col min="36" max="36" width="10" style="137" customWidth="1"/>
    <col min="37" max="37" width="11.75" style="137" hidden="1" customWidth="1"/>
    <col min="38" max="38" width="7.75" style="137" hidden="1" customWidth="1"/>
    <col min="39" max="39" width="10.5" style="137" hidden="1" customWidth="1"/>
    <col min="40" max="41" width="7.75" style="137" hidden="1" customWidth="1"/>
    <col min="42" max="42" width="10.25" style="137" hidden="1" customWidth="1"/>
    <col min="43" max="43" width="9" style="137" hidden="1" customWidth="1"/>
    <col min="44" max="44" width="11" style="137" customWidth="1"/>
    <col min="45" max="45" width="10.25" style="137" customWidth="1"/>
    <col min="46" max="47" width="13.875" style="137" customWidth="1"/>
    <col min="48" max="48" width="12.25" style="137" customWidth="1"/>
    <col min="49" max="49" width="11.375" style="137" customWidth="1"/>
    <col min="50" max="50" width="12" style="137" customWidth="1"/>
    <col min="51" max="51" width="9.875" style="137" customWidth="1"/>
    <col min="52" max="52" width="12.375" style="137" customWidth="1"/>
    <col min="53" max="53" width="40.1333333333333" style="137" customWidth="1"/>
    <col min="54" max="56" width="10.25" style="137" customWidth="1"/>
    <col min="57" max="16384" width="9" style="137"/>
  </cols>
  <sheetData>
    <row r="1" s="137" customFormat="1" ht="30" customHeight="1" spans="1:55">
      <c r="A1" s="138" t="s">
        <v>19</v>
      </c>
      <c r="B1" s="139" t="s">
        <v>36</v>
      </c>
      <c r="C1" s="139" t="s">
        <v>37</v>
      </c>
      <c r="D1" s="139" t="s">
        <v>38</v>
      </c>
      <c r="E1" s="140" t="s">
        <v>39</v>
      </c>
      <c r="F1" s="139" t="s">
        <v>40</v>
      </c>
      <c r="G1" s="139" t="s">
        <v>41</v>
      </c>
      <c r="H1" s="139" t="s">
        <v>42</v>
      </c>
      <c r="I1" s="139" t="s">
        <v>43</v>
      </c>
      <c r="J1" s="139" t="s">
        <v>44</v>
      </c>
      <c r="K1" s="139" t="s">
        <v>45</v>
      </c>
      <c r="L1" s="139"/>
      <c r="M1" s="139"/>
      <c r="N1" s="139"/>
      <c r="O1" s="139"/>
      <c r="P1" s="139" t="s">
        <v>46</v>
      </c>
      <c r="Q1" s="139"/>
      <c r="R1" s="139"/>
      <c r="S1" s="139"/>
      <c r="T1" s="139"/>
      <c r="U1" s="139" t="s">
        <v>47</v>
      </c>
      <c r="V1" s="139"/>
      <c r="W1" s="139"/>
      <c r="X1" s="139"/>
      <c r="Y1" s="139"/>
      <c r="Z1" s="139" t="s">
        <v>48</v>
      </c>
      <c r="AA1" s="139"/>
      <c r="AB1" s="139"/>
      <c r="AC1" s="139" t="s">
        <v>49</v>
      </c>
      <c r="AD1" s="139"/>
      <c r="AE1" s="139"/>
      <c r="AF1" s="139" t="s">
        <v>50</v>
      </c>
      <c r="AG1" s="139"/>
      <c r="AH1" s="139"/>
      <c r="AI1" s="139"/>
      <c r="AJ1" s="139"/>
      <c r="AK1" s="139" t="s">
        <v>51</v>
      </c>
      <c r="AL1" s="139"/>
      <c r="AM1" s="139"/>
      <c r="AN1" s="139"/>
      <c r="AO1" s="139"/>
      <c r="AP1" s="139" t="s">
        <v>52</v>
      </c>
      <c r="AQ1" s="139"/>
      <c r="AR1" s="139" t="s">
        <v>53</v>
      </c>
      <c r="AS1" s="139"/>
      <c r="AT1" s="139"/>
      <c r="AU1" s="139"/>
      <c r="AV1" s="139"/>
      <c r="AW1" s="139" t="s">
        <v>54</v>
      </c>
      <c r="AX1" s="139" t="s">
        <v>55</v>
      </c>
      <c r="AY1" s="139" t="s">
        <v>56</v>
      </c>
      <c r="AZ1" s="139" t="s">
        <v>57</v>
      </c>
      <c r="BA1" s="184" t="s">
        <v>24</v>
      </c>
      <c r="BC1" s="185"/>
    </row>
    <row r="2" s="137" customFormat="1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58</v>
      </c>
      <c r="L2" s="157" t="s">
        <v>59</v>
      </c>
      <c r="M2" s="143" t="s">
        <v>60</v>
      </c>
      <c r="N2" s="157" t="s">
        <v>61</v>
      </c>
      <c r="O2" s="143" t="s">
        <v>62</v>
      </c>
      <c r="P2" s="143" t="s">
        <v>58</v>
      </c>
      <c r="Q2" s="143" t="s">
        <v>59</v>
      </c>
      <c r="R2" s="143" t="s">
        <v>60</v>
      </c>
      <c r="S2" s="143" t="s">
        <v>61</v>
      </c>
      <c r="T2" s="143" t="s">
        <v>62</v>
      </c>
      <c r="U2" s="143" t="s">
        <v>58</v>
      </c>
      <c r="V2" s="143" t="s">
        <v>59</v>
      </c>
      <c r="W2" s="143" t="s">
        <v>60</v>
      </c>
      <c r="X2" s="143" t="s">
        <v>61</v>
      </c>
      <c r="Y2" s="143" t="s">
        <v>62</v>
      </c>
      <c r="Z2" s="143" t="s">
        <v>58</v>
      </c>
      <c r="AA2" s="143" t="s">
        <v>63</v>
      </c>
      <c r="AB2" s="143" t="s">
        <v>23</v>
      </c>
      <c r="AC2" s="143" t="s">
        <v>58</v>
      </c>
      <c r="AD2" s="143" t="s">
        <v>63</v>
      </c>
      <c r="AE2" s="143" t="s">
        <v>23</v>
      </c>
      <c r="AF2" s="143" t="s">
        <v>58</v>
      </c>
      <c r="AG2" s="143" t="s">
        <v>59</v>
      </c>
      <c r="AH2" s="143" t="s">
        <v>60</v>
      </c>
      <c r="AI2" s="143" t="s">
        <v>61</v>
      </c>
      <c r="AJ2" s="143" t="s">
        <v>62</v>
      </c>
      <c r="AK2" s="143" t="s">
        <v>58</v>
      </c>
      <c r="AL2" s="143" t="s">
        <v>59</v>
      </c>
      <c r="AM2" s="143" t="s">
        <v>60</v>
      </c>
      <c r="AN2" s="143" t="s">
        <v>61</v>
      </c>
      <c r="AO2" s="143" t="s">
        <v>62</v>
      </c>
      <c r="AP2" s="181" t="s">
        <v>64</v>
      </c>
      <c r="AQ2" s="181" t="s">
        <v>65</v>
      </c>
      <c r="AR2" s="143" t="s">
        <v>66</v>
      </c>
      <c r="AS2" s="143" t="s">
        <v>67</v>
      </c>
      <c r="AT2" s="143" t="s">
        <v>68</v>
      </c>
      <c r="AU2" s="143" t="s">
        <v>69</v>
      </c>
      <c r="AV2" s="143" t="s">
        <v>31</v>
      </c>
      <c r="AW2" s="143"/>
      <c r="AX2" s="143"/>
      <c r="AY2" s="143"/>
      <c r="AZ2" s="143"/>
      <c r="BA2" s="186"/>
    </row>
    <row r="3" s="137" customFormat="1" ht="21" customHeight="1" spans="1:55">
      <c r="A3" s="145" t="s">
        <v>70</v>
      </c>
      <c r="B3" s="146" t="s">
        <v>71</v>
      </c>
      <c r="C3" s="146" t="s">
        <v>72</v>
      </c>
      <c r="D3" s="147" t="s">
        <v>73</v>
      </c>
      <c r="E3" s="127" t="s">
        <v>74</v>
      </c>
      <c r="F3" s="148" t="s">
        <v>75</v>
      </c>
      <c r="G3" s="146" t="s">
        <v>76</v>
      </c>
      <c r="H3" s="146" t="s">
        <v>76</v>
      </c>
      <c r="I3" s="146" t="s">
        <v>77</v>
      </c>
      <c r="J3" s="146" t="s">
        <v>77</v>
      </c>
      <c r="K3" s="158">
        <v>6000</v>
      </c>
      <c r="L3" s="159">
        <v>0.16</v>
      </c>
      <c r="M3" s="158">
        <f>ROUNDUP(K3*L3,2)</f>
        <v>960</v>
      </c>
      <c r="N3" s="160">
        <v>0.08</v>
      </c>
      <c r="O3" s="158">
        <f>ROUNDUP(K3*N3,2)</f>
        <v>480</v>
      </c>
      <c r="P3" s="158">
        <v>6000</v>
      </c>
      <c r="Q3" s="165">
        <v>0.098</v>
      </c>
      <c r="R3" s="158">
        <f>ROUNDUP(P3*Q3,2)</f>
        <v>588</v>
      </c>
      <c r="S3" s="166">
        <v>0.02</v>
      </c>
      <c r="T3" s="167">
        <f>ROUNDUP(P3*S3,1)+3</f>
        <v>123</v>
      </c>
      <c r="U3" s="158">
        <v>6000</v>
      </c>
      <c r="V3" s="168">
        <v>0.005</v>
      </c>
      <c r="W3" s="167">
        <f>ROUNDUP(U3*V3,1)</f>
        <v>30</v>
      </c>
      <c r="X3" s="168">
        <v>0.005</v>
      </c>
      <c r="Y3" s="167">
        <f>ROUNDUP(U3*X3,1)</f>
        <v>30</v>
      </c>
      <c r="Z3" s="158"/>
      <c r="AA3" s="173"/>
      <c r="AB3" s="158"/>
      <c r="AC3" s="158">
        <v>6000</v>
      </c>
      <c r="AD3" s="174">
        <v>0.0024</v>
      </c>
      <c r="AE3" s="167">
        <f>ROUNDUP(AC3*AD3,25)</f>
        <v>14.4</v>
      </c>
      <c r="AF3" s="158">
        <v>6000</v>
      </c>
      <c r="AG3" s="177">
        <v>0.12</v>
      </c>
      <c r="AH3" s="167">
        <f>ROUND(AF3*AG3,0)</f>
        <v>720</v>
      </c>
      <c r="AI3" s="177">
        <v>0.12</v>
      </c>
      <c r="AJ3" s="167">
        <f>ROUND(AF3*AI3,0)</f>
        <v>720</v>
      </c>
      <c r="AK3" s="178"/>
      <c r="AL3" s="167"/>
      <c r="AM3" s="167"/>
      <c r="AN3" s="167"/>
      <c r="AO3" s="167"/>
      <c r="AP3" s="182"/>
      <c r="AQ3" s="182"/>
      <c r="AR3" s="167">
        <f>ROUND(SUM(M3,R3,W3,AB3,AE3,AM3,AP3),2)</f>
        <v>1592.4</v>
      </c>
      <c r="AS3" s="167">
        <f>ROUND(SUM(O3,T3,Y3,AO3,AQ3),2)</f>
        <v>633</v>
      </c>
      <c r="AT3" s="167">
        <f>AH3</f>
        <v>720</v>
      </c>
      <c r="AU3" s="167">
        <f>AJ3</f>
        <v>720</v>
      </c>
      <c r="AV3" s="167">
        <f>AR3+AS3+AT3+AU3</f>
        <v>3665.4</v>
      </c>
      <c r="AW3" s="167">
        <f>ROUND(AR3+AS3,2)</f>
        <v>2225.4</v>
      </c>
      <c r="AX3" s="167">
        <f>ROUND(AU3+AT3,2)</f>
        <v>1440</v>
      </c>
      <c r="AY3" s="167">
        <v>120</v>
      </c>
      <c r="AZ3" s="167">
        <f>ROUND(SUM(AW3:AY3),2)</f>
        <v>3785.4</v>
      </c>
      <c r="BA3" s="187"/>
      <c r="BB3" s="188"/>
      <c r="BC3" s="189"/>
    </row>
    <row r="4" s="137" customFormat="1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1"/>
      <c r="L4" s="162"/>
      <c r="M4" s="161"/>
      <c r="N4" s="163"/>
      <c r="O4" s="161"/>
      <c r="P4" s="161"/>
      <c r="Q4" s="169"/>
      <c r="R4" s="161"/>
      <c r="S4" s="170"/>
      <c r="T4" s="171"/>
      <c r="U4" s="161"/>
      <c r="V4" s="172"/>
      <c r="W4" s="171"/>
      <c r="X4" s="172"/>
      <c r="Y4" s="171"/>
      <c r="Z4" s="161"/>
      <c r="AA4" s="175"/>
      <c r="AB4" s="161"/>
      <c r="AC4" s="161"/>
      <c r="AD4" s="176"/>
      <c r="AE4" s="171"/>
      <c r="AF4" s="161"/>
      <c r="AG4" s="179"/>
      <c r="AH4" s="171"/>
      <c r="AI4" s="179"/>
      <c r="AJ4" s="171"/>
      <c r="AK4" s="180"/>
      <c r="AL4" s="171"/>
      <c r="AM4" s="171"/>
      <c r="AN4" s="171"/>
      <c r="AO4" s="171"/>
      <c r="AP4" s="183"/>
      <c r="AQ4" s="183"/>
      <c r="AR4" s="171"/>
      <c r="AS4" s="171"/>
      <c r="AT4" s="171"/>
      <c r="AU4" s="171"/>
      <c r="AV4" s="171"/>
      <c r="AW4" s="171"/>
      <c r="AX4" s="171"/>
      <c r="AY4" s="171"/>
      <c r="AZ4" s="171"/>
      <c r="BA4" s="190"/>
      <c r="BB4" s="188"/>
      <c r="BC4" s="189"/>
    </row>
    <row r="5" s="137" customFormat="1" ht="20.1" customHeight="1" spans="1:53">
      <c r="A5" s="154" t="s">
        <v>57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1"/>
    </row>
    <row r="6" s="137" customFormat="1" ht="16.5" spans="9:52">
      <c r="I6" s="164"/>
      <c r="L6" s="156"/>
      <c r="N6" s="156"/>
      <c r="AY6" s="192"/>
      <c r="AZ6" s="136"/>
    </row>
    <row r="7" s="137" customFormat="1" ht="16.5" spans="3:52">
      <c r="C7" s="156"/>
      <c r="I7" s="164"/>
      <c r="L7" s="156"/>
      <c r="N7" s="156"/>
      <c r="AZ7" s="136"/>
    </row>
    <row r="8" s="137" customFormat="1" ht="16.5" spans="10:52">
      <c r="J8" s="164"/>
      <c r="N8" s="156"/>
      <c r="AZ8" s="136"/>
    </row>
    <row r="9" s="137" customFormat="1" ht="16.5" spans="3:14">
      <c r="C9" s="156"/>
      <c r="J9" s="164"/>
      <c r="N9" s="156"/>
    </row>
    <row r="10" s="137" customFormat="1" ht="16.5" spans="10:14">
      <c r="J10" s="164"/>
      <c r="N10" s="156"/>
    </row>
    <row r="11" s="137" customFormat="1" ht="16.5" spans="10:14">
      <c r="J11" s="164"/>
      <c r="N11" s="156"/>
    </row>
    <row r="12" s="137" customFormat="1" ht="16.5" spans="10:14">
      <c r="J12" s="164"/>
      <c r="N12" s="156"/>
    </row>
    <row r="13" s="137" customFormat="1" ht="16.5" spans="10:14">
      <c r="J13" s="164"/>
      <c r="N13" s="156"/>
    </row>
    <row r="14" s="137" customFormat="1" ht="16.5" spans="10:14">
      <c r="J14" s="164"/>
      <c r="N14" s="156"/>
    </row>
    <row r="15" s="137" customFormat="1" ht="16.5" spans="10:14">
      <c r="J15" s="164"/>
      <c r="N15" s="156"/>
    </row>
    <row r="16" s="137" customFormat="1" ht="16.5" spans="10:14">
      <c r="J16" s="164"/>
      <c r="N16" s="156"/>
    </row>
    <row r="17" s="137" customFormat="1" ht="16.5" spans="10:14">
      <c r="J17" s="164"/>
      <c r="N17" s="156"/>
    </row>
    <row r="18" s="137" customFormat="1" ht="16.5" spans="10:10">
      <c r="J18" s="164"/>
    </row>
    <row r="19" s="137" customFormat="1" ht="16.5" spans="10:10">
      <c r="J19" s="164"/>
    </row>
    <row r="20" s="137" customFormat="1" ht="16.5" spans="10:10">
      <c r="J20" s="164"/>
    </row>
    <row r="21" s="137" customFormat="1" ht="16.5" spans="10:10">
      <c r="J21" s="164"/>
    </row>
    <row r="22" s="137" customFormat="1" ht="16.5" spans="10:10">
      <c r="J22" s="164"/>
    </row>
    <row r="290" s="137" customFormat="1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.54166666666667" style="15" customWidth="1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22.2333333333333" style="15" customWidth="1"/>
    <col min="42" max="42" width="28.5416666666667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133</v>
      </c>
      <c r="D7" s="37" t="s">
        <v>127</v>
      </c>
      <c r="E7" s="37" t="s">
        <v>134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135</v>
      </c>
      <c r="D8" s="37" t="s">
        <v>127</v>
      </c>
      <c r="E8" s="37" t="s">
        <v>136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137</v>
      </c>
      <c r="D9" s="37" t="s">
        <v>127</v>
      </c>
      <c r="E9" s="37" t="s">
        <v>138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139</v>
      </c>
      <c r="D10" s="37" t="s">
        <v>127</v>
      </c>
      <c r="E10" s="308" t="s">
        <v>140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141</v>
      </c>
      <c r="D11" s="37" t="s">
        <v>127</v>
      </c>
      <c r="E11" s="308" t="s">
        <v>142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143</v>
      </c>
      <c r="D12" s="37" t="s">
        <v>127</v>
      </c>
      <c r="E12" s="308" t="s">
        <v>144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145</v>
      </c>
      <c r="D13" s="37" t="s">
        <v>127</v>
      </c>
      <c r="E13" s="308" t="s">
        <v>146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147</v>
      </c>
      <c r="D14" s="37" t="s">
        <v>127</v>
      </c>
      <c r="E14" s="308" t="s">
        <v>148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149</v>
      </c>
      <c r="D15" s="37" t="s">
        <v>127</v>
      </c>
      <c r="E15" s="308" t="s">
        <v>150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151</v>
      </c>
      <c r="D16" s="37" t="s">
        <v>127</v>
      </c>
      <c r="E16" s="308" t="s">
        <v>152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>IF(SUMPRODUCT(N(E$1:E$16=E5))&gt;1,"重复","不")</f>
        <v>不</v>
      </c>
      <c r="AT5" s="113" t="str">
        <f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>IF(SUMPRODUCT(N(E$1:E$16=E6))&gt;1,"重复","不")</f>
        <v>不</v>
      </c>
      <c r="AT6" s="113" t="str">
        <f>IF(SUMPRODUCT(N(AO$1:AO$16=AO6))&gt;1,"重复","不")</f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>IF(SUMPRODUCT(N(E$1:E$16=E7))&gt;1,"重复","不")</f>
        <v>不</v>
      </c>
      <c r="AT7" s="113" t="str">
        <f>IF(SUMPRODUCT(N(AO$1:AO$16=AO7))&gt;1,"重复","不")</f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>IF(SUMPRODUCT(N(E$1:E$16=E8))&gt;1,"重复","不")</f>
        <v>不</v>
      </c>
      <c r="AT8" s="113" t="str">
        <f>IF(SUMPRODUCT(N(AO$1:AO$16=AO8))&gt;1,"重复","不")</f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>IF(SUMPRODUCT(N(E$1:E$16=E9))&gt;1,"重复","不")</f>
        <v>不</v>
      </c>
      <c r="AT9" s="113" t="str">
        <f>IF(SUMPRODUCT(N(AO$1:AO$16=AO9))&gt;1,"重复","不")</f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>IF(SUMPRODUCT(N(E$1:E$16=E10))&gt;1,"重复","不")</f>
        <v>不</v>
      </c>
      <c r="AT10" s="113" t="str">
        <f>IF(SUMPRODUCT(N(AO$1:AO$16=AO10))&gt;1,"重复","不")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>IF(SUMPRODUCT(N(E$1:E$16=E11))&gt;1,"重复","不")</f>
        <v>不</v>
      </c>
      <c r="AT11" s="113" t="str">
        <f>IF(SUMPRODUCT(N(AO$1:AO$16=AO11))&gt;1,"重复","不")</f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>IF(SUMPRODUCT(N(E$1:E$16=E12))&gt;1,"重复","不")</f>
        <v>不</v>
      </c>
      <c r="AT12" s="113" t="str">
        <f>IF(SUMPRODUCT(N(AO$1:AO$16=AO12))&gt;1,"重复","不")</f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>IF(SUMPRODUCT(N(E$1:E$16=E13))&gt;1,"重复","不")</f>
        <v>不</v>
      </c>
      <c r="AT13" s="113" t="str">
        <f>IF(SUMPRODUCT(N(AO$1:AO$16=AO13))&gt;1,"重复","不")</f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>IF(SUMPRODUCT(N(E$1:E$16=E14))&gt;1,"重复","不")</f>
        <v>不</v>
      </c>
      <c r="AT14" s="113" t="str">
        <f>IF(SUMPRODUCT(N(AO$1:AO$16=AO14))&gt;1,"重复","不")</f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>IF(SUMPRODUCT(N(E$1:E$16=E15))&gt;1,"重复","不")</f>
        <v>不</v>
      </c>
      <c r="AT15" s="113" t="str">
        <f>IF(SUMPRODUCT(N(AO$1:AO$16=AO15))&gt;1,"重复","不")</f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>IF(SUMPRODUCT(N(E$1:E$16=E16))&gt;1,"重复","不")</f>
        <v>不</v>
      </c>
      <c r="AT16" s="113" t="str">
        <f>IF(SUMPRODUCT(N(AO$1:AO$16=AO16))&gt;1,"重复","不")</f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9">SUM(L4:L16)</f>
        <v>138246.781609195</v>
      </c>
      <c r="M17" s="76">
        <f t="shared" si="9"/>
        <v>5574.4</v>
      </c>
      <c r="N17" s="76">
        <f t="shared" si="9"/>
        <v>1432.6</v>
      </c>
      <c r="O17" s="76">
        <f t="shared" si="9"/>
        <v>348.4</v>
      </c>
      <c r="P17" s="76">
        <f t="shared" si="9"/>
        <v>5928</v>
      </c>
      <c r="Q17" s="76">
        <f t="shared" si="9"/>
        <v>13283.4</v>
      </c>
      <c r="R17" s="76">
        <f t="shared" si="9"/>
        <v>0</v>
      </c>
      <c r="S17" s="76">
        <f t="shared" si="9"/>
        <v>238695.057471264</v>
      </c>
      <c r="T17" s="76">
        <f t="shared" si="9"/>
        <v>115000</v>
      </c>
      <c r="U17" s="76">
        <f t="shared" si="9"/>
        <v>22527.6</v>
      </c>
      <c r="V17" s="76">
        <f t="shared" si="9"/>
        <v>0</v>
      </c>
      <c r="W17" s="76">
        <f t="shared" si="9"/>
        <v>0</v>
      </c>
      <c r="X17" s="76">
        <f t="shared" si="9"/>
        <v>0</v>
      </c>
      <c r="Y17" s="76">
        <f t="shared" si="9"/>
        <v>0</v>
      </c>
      <c r="Z17" s="76">
        <f t="shared" si="9"/>
        <v>0</v>
      </c>
      <c r="AA17" s="76">
        <f t="shared" si="9"/>
        <v>0</v>
      </c>
      <c r="AB17" s="76">
        <f t="shared" si="9"/>
        <v>0</v>
      </c>
      <c r="AC17" s="76">
        <f t="shared" si="9"/>
        <v>0</v>
      </c>
      <c r="AD17" s="76">
        <f t="shared" si="9"/>
        <v>101167.46</v>
      </c>
      <c r="AE17" s="76">
        <f t="shared" si="9"/>
        <v>3035.02</v>
      </c>
      <c r="AF17" s="76">
        <f t="shared" si="9"/>
        <v>1275.8</v>
      </c>
      <c r="AG17" s="76">
        <f t="shared" si="9"/>
        <v>1759.22</v>
      </c>
      <c r="AH17" s="76">
        <f t="shared" si="9"/>
        <v>123204.15</v>
      </c>
      <c r="AI17" s="107">
        <f t="shared" si="9"/>
        <v>0</v>
      </c>
      <c r="AJ17" s="76">
        <f t="shared" si="9"/>
        <v>123204.15</v>
      </c>
      <c r="AK17" s="76">
        <f t="shared" si="9"/>
        <v>0</v>
      </c>
      <c r="AL17" s="76">
        <f t="shared" si="9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23" si="2">IF(SUMPRODUCT(N(E$1:E$16=E4))&gt;1,"重复","不")</f>
        <v>不</v>
      </c>
      <c r="AT4" s="113" t="str">
        <f t="shared" ref="AT4:AT23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23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23" si="5">ROUND(SUM(V5:AA5),2)</f>
        <v>0</v>
      </c>
      <c r="AC5" s="92">
        <f>R5+IFERROR(VLOOKUP($E:$E,'（居民）工资表-2月'!$E:$AC,25,0),0)</f>
        <v>0</v>
      </c>
      <c r="AD5" s="95">
        <f t="shared" ref="AD5:AD23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23" si="7">IF((AE5-AF5)&lt;0,0,AE5-AF5)</f>
        <v>150.61</v>
      </c>
      <c r="AH5" s="104">
        <f t="shared" ref="AH5:AH23" si="8">ROUND(IF((L5-Q5-AG5)&lt;0,0,(L5-Q5-AG5)),2)</f>
        <v>9869.59</v>
      </c>
      <c r="AI5" s="105"/>
      <c r="AJ5" s="104">
        <f t="shared" ref="AJ5:AJ23" si="9">AH5+AI5</f>
        <v>9869.59</v>
      </c>
      <c r="AK5" s="106"/>
      <c r="AL5" s="104">
        <f t="shared" ref="AL5:AL23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125</v>
      </c>
      <c r="C17" s="37" t="s">
        <v>171</v>
      </c>
      <c r="D17" s="37" t="s">
        <v>127</v>
      </c>
      <c r="E17" s="308" t="s">
        <v>172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125</v>
      </c>
      <c r="C18" s="37" t="s">
        <v>173</v>
      </c>
      <c r="D18" s="37" t="s">
        <v>127</v>
      </c>
      <c r="E18" s="308" t="s">
        <v>174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125</v>
      </c>
      <c r="C19" s="37" t="s">
        <v>175</v>
      </c>
      <c r="D19" s="37" t="s">
        <v>127</v>
      </c>
      <c r="E19" s="37" t="s">
        <v>176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153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106</v>
      </c>
      <c r="C24" s="49" t="s">
        <v>154</v>
      </c>
      <c r="D24" s="49" t="s">
        <v>56</v>
      </c>
      <c r="E24" s="49" t="s">
        <v>57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155</v>
      </c>
      <c r="B27" s="53" t="s">
        <v>156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157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158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159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160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162</v>
      </c>
    </row>
    <row r="35" spans="2:2">
      <c r="B35" s="61" t="s">
        <v>163</v>
      </c>
    </row>
    <row r="36" spans="2:2">
      <c r="B36" s="61" t="s">
        <v>164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09" t="s">
        <v>178</v>
      </c>
      <c r="AP4" s="106" t="s">
        <v>179</v>
      </c>
      <c r="AQ4" s="106"/>
      <c r="AR4" s="113" t="str">
        <f t="shared" ref="AR4:AR13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IF(SUMPRODUCT(N(E$1:E$10=E4))&gt;1,"重复","不")</f>
        <v>不</v>
      </c>
      <c r="AT4" s="113" t="str">
        <f>IF(SUMPRODUCT(N(AO$1:AO$10=AO4))&gt;1,"重复","不")</f>
        <v>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09" t="s">
        <v>180</v>
      </c>
      <c r="AP5" s="106" t="s">
        <v>181</v>
      </c>
      <c r="AQ5" s="106"/>
      <c r="AR5" s="113" t="str">
        <f t="shared" si="8"/>
        <v>正确</v>
      </c>
      <c r="AS5" s="113" t="str">
        <f>IF(SUMPRODUCT(N(E$1:E$10=E5))&gt;1,"重复","不")</f>
        <v>不</v>
      </c>
      <c r="AT5" s="113" t="str">
        <f>IF(SUMPRODUCT(N(AO$1:AO$10=AO5))&gt;1,"重复","不")</f>
        <v>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09" t="s">
        <v>182</v>
      </c>
      <c r="AP6" s="106" t="s">
        <v>183</v>
      </c>
      <c r="AQ6" s="106"/>
      <c r="AR6" s="113" t="str">
        <f t="shared" si="8"/>
        <v>正确</v>
      </c>
      <c r="AS6" s="113" t="str">
        <f>IF(SUMPRODUCT(N(E$1:E$10=E6))&gt;1,"重复","不")</f>
        <v>不</v>
      </c>
      <c r="AT6" s="113" t="str">
        <f>IF(SUMPRODUCT(N(AO$1:AO$10=AO6))&gt;1,"重复","不")</f>
        <v>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09" t="s">
        <v>186</v>
      </c>
      <c r="AP7" s="106" t="s">
        <v>187</v>
      </c>
      <c r="AQ7" s="106"/>
      <c r="AR7" s="113" t="str">
        <f t="shared" si="8"/>
        <v>正确</v>
      </c>
      <c r="AS7" s="113" t="str">
        <f>IF(SUMPRODUCT(N(E$1:E$10=E7))&gt;1,"重复","不")</f>
        <v>不</v>
      </c>
      <c r="AT7" s="113" t="str">
        <f>IF(SUMPRODUCT(N(AO$1:AO$10=AO7))&gt;1,"重复","不")</f>
        <v>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09" t="s">
        <v>188</v>
      </c>
      <c r="AP8" s="106" t="s">
        <v>189</v>
      </c>
      <c r="AQ8" s="106"/>
      <c r="AR8" s="113" t="str">
        <f t="shared" si="8"/>
        <v>正确</v>
      </c>
      <c r="AS8" s="113" t="str">
        <f>IF(SUMPRODUCT(N(E$1:E$10=E8))&gt;1,"重复","不")</f>
        <v>不</v>
      </c>
      <c r="AT8" s="113" t="str">
        <f>IF(SUMPRODUCT(N(AO$1:AO$10=AO8))&gt;1,"重复","不")</f>
        <v>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09" t="s">
        <v>190</v>
      </c>
      <c r="AP9" s="106" t="s">
        <v>191</v>
      </c>
      <c r="AQ9" s="106"/>
      <c r="AR9" s="113" t="str">
        <f t="shared" si="8"/>
        <v>正确</v>
      </c>
      <c r="AS9" s="113" t="str">
        <f>IF(SUMPRODUCT(N(E$1:E$10=E9))&gt;1,"重复","不")</f>
        <v>不</v>
      </c>
      <c r="AT9" s="113" t="str">
        <f>IF(SUMPRODUCT(N(AO$1:AO$10=AO9))&gt;1,"重复","不")</f>
        <v>不</v>
      </c>
    </row>
    <row r="10" s="12" customFormat="1" ht="18" customHeight="1" spans="1:46">
      <c r="A10" s="36">
        <v>7</v>
      </c>
      <c r="B10" s="37" t="s">
        <v>177</v>
      </c>
      <c r="C10" s="37" t="s">
        <v>192</v>
      </c>
      <c r="D10" s="37" t="s">
        <v>127</v>
      </c>
      <c r="E10" s="37" t="s">
        <v>193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09" t="s">
        <v>194</v>
      </c>
      <c r="AP10" s="106" t="s">
        <v>195</v>
      </c>
      <c r="AQ10" s="106"/>
      <c r="AR10" s="113" t="str">
        <f t="shared" si="8"/>
        <v>正确</v>
      </c>
      <c r="AS10" s="113" t="str">
        <f>IF(SUMPRODUCT(N(E$1:E$10=E10))&gt;1,"重复","不")</f>
        <v>不</v>
      </c>
      <c r="AT10" s="113" t="str">
        <f>IF(SUMPRODUCT(N(AO$1:AO$10=AO10))&gt;1,"重复","不")</f>
        <v>不</v>
      </c>
    </row>
    <row r="11" s="13" customFormat="1" ht="18" customHeight="1" spans="1:46">
      <c r="A11" s="43"/>
      <c r="B11" s="44" t="s">
        <v>153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9">SUM(L4:L10)</f>
        <v>38988.5057471264</v>
      </c>
      <c r="M11" s="76">
        <f t="shared" si="9"/>
        <v>1715.2</v>
      </c>
      <c r="N11" s="76">
        <f t="shared" si="9"/>
        <v>440.8</v>
      </c>
      <c r="O11" s="76">
        <f t="shared" si="9"/>
        <v>107.2</v>
      </c>
      <c r="P11" s="76">
        <f t="shared" si="9"/>
        <v>1776</v>
      </c>
      <c r="Q11" s="76">
        <f t="shared" si="9"/>
        <v>4039.2</v>
      </c>
      <c r="R11" s="76">
        <f t="shared" si="9"/>
        <v>0</v>
      </c>
      <c r="S11" s="76">
        <f t="shared" si="9"/>
        <v>38988.5057471264</v>
      </c>
      <c r="T11" s="76">
        <f t="shared" si="9"/>
        <v>35000</v>
      </c>
      <c r="U11" s="76">
        <f t="shared" si="9"/>
        <v>4039.2</v>
      </c>
      <c r="V11" s="76">
        <f t="shared" si="9"/>
        <v>0</v>
      </c>
      <c r="W11" s="76">
        <f t="shared" si="9"/>
        <v>0</v>
      </c>
      <c r="X11" s="76">
        <f t="shared" si="9"/>
        <v>0</v>
      </c>
      <c r="Y11" s="76">
        <f t="shared" si="9"/>
        <v>0</v>
      </c>
      <c r="Z11" s="76">
        <f t="shared" si="9"/>
        <v>0</v>
      </c>
      <c r="AA11" s="76">
        <f t="shared" si="9"/>
        <v>0</v>
      </c>
      <c r="AB11" s="76">
        <f t="shared" si="9"/>
        <v>0</v>
      </c>
      <c r="AC11" s="76">
        <f t="shared" si="9"/>
        <v>0</v>
      </c>
      <c r="AD11" s="76">
        <f t="shared" si="9"/>
        <v>-50.7000000000007</v>
      </c>
      <c r="AE11" s="76">
        <f t="shared" si="9"/>
        <v>294</v>
      </c>
      <c r="AF11" s="76">
        <f t="shared" si="9"/>
        <v>0</v>
      </c>
      <c r="AG11" s="76">
        <f t="shared" si="9"/>
        <v>294</v>
      </c>
      <c r="AH11" s="76">
        <f t="shared" si="9"/>
        <v>34655.3</v>
      </c>
      <c r="AI11" s="107">
        <f t="shared" si="9"/>
        <v>0</v>
      </c>
      <c r="AJ11" s="76">
        <f t="shared" si="9"/>
        <v>34655.3</v>
      </c>
      <c r="AK11" s="76">
        <f t="shared" si="9"/>
        <v>0</v>
      </c>
      <c r="AL11" s="76">
        <f t="shared" si="9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106</v>
      </c>
      <c r="C15" s="49" t="s">
        <v>154</v>
      </c>
      <c r="D15" s="49" t="s">
        <v>56</v>
      </c>
      <c r="E15" s="49" t="s">
        <v>57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155</v>
      </c>
      <c r="B18" s="53" t="s">
        <v>156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157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158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159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160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162</v>
      </c>
    </row>
    <row r="26" spans="2:2">
      <c r="B26" s="61" t="s">
        <v>163</v>
      </c>
    </row>
    <row r="27" spans="2:2">
      <c r="B27" s="61" t="s">
        <v>164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27.87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3" si="10">IF(SUMPRODUCT(N(E$1:E$3=E4))&gt;1,"重复","不")</f>
        <v>不</v>
      </c>
      <c r="AT4" s="113" t="str">
        <f t="shared" ref="AT4:AT13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>IF(SUMPRODUCT(N(E$1:E$3=E10))&gt;1,"重复","不")</f>
        <v>不</v>
      </c>
      <c r="AT10" s="113" t="str">
        <f>IF(SUMPRODUCT(N(AO$1:AO$3=AO10))&gt;1,"重复","不")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>IF(SUMPRODUCT(N(E$1:E$3=E11))&gt;1,"重复","不")</f>
        <v>不</v>
      </c>
      <c r="AT11" s="113" t="str">
        <f>IF(SUMPRODUCT(N(AO$1:AO$3=AO11))&gt;1,"重复","不")</f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>IF(SUMPRODUCT(N(E$1:E$3=E12))&gt;1,"重复","不")</f>
        <v>不</v>
      </c>
      <c r="AT12" s="113" t="str">
        <f>IF(SUMPRODUCT(N(AO$1:AO$3=AO12))&gt;1,"重复","不")</f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196</v>
      </c>
      <c r="D13" s="37" t="s">
        <v>127</v>
      </c>
      <c r="E13" s="308" t="s">
        <v>197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>IF(SUMPRODUCT(N(E$1:E$3=E13))&gt;1,"重复","不")</f>
        <v>不</v>
      </c>
      <c r="AT13" s="113" t="str">
        <f>IF(SUMPRODUCT(N(AO$1:AO$3=AO13))&gt;1,"重复","不")</f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198</v>
      </c>
      <c r="D14" s="37" t="s">
        <v>127</v>
      </c>
      <c r="E14" s="308" t="s">
        <v>199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>IF(SUMPRODUCT(N(E$1:E$3=E14))&gt;1,"重复","不")</f>
        <v>不</v>
      </c>
      <c r="AT14" s="113" t="str">
        <f>IF(SUMPRODUCT(N(AO$1:AO$3=AO14))&gt;1,"重复","不")</f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200</v>
      </c>
      <c r="D15" s="37" t="s">
        <v>127</v>
      </c>
      <c r="E15" s="37" t="s">
        <v>201</v>
      </c>
      <c r="F15" s="38" t="s">
        <v>202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>IF(SUMPRODUCT(N(E$1:E$3=E15))&gt;1,"重复","不")</f>
        <v>不</v>
      </c>
      <c r="AT15" s="113" t="str">
        <f>IF(SUMPRODUCT(N(AO$1:AO$3=AO15))&gt;1,"重复","不")</f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203</v>
      </c>
      <c r="D16" s="37" t="s">
        <v>127</v>
      </c>
      <c r="E16" s="37" t="s">
        <v>204</v>
      </c>
      <c r="F16" s="38" t="s">
        <v>202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>IF(SUMPRODUCT(N(E$1:E$3=E16))&gt;1,"重复","不")</f>
        <v>不</v>
      </c>
      <c r="AT16" s="113" t="str">
        <f>IF(SUMPRODUCT(N(AO$1:AO$3=AO16))&gt;1,"重复","不")</f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153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2">SUM(M4:M17)</f>
        <v>5916.8</v>
      </c>
      <c r="N18" s="76">
        <f t="shared" si="12"/>
        <v>1518.2</v>
      </c>
      <c r="O18" s="76">
        <f t="shared" si="12"/>
        <v>369.8</v>
      </c>
      <c r="P18" s="76">
        <f t="shared" si="12"/>
        <v>6840</v>
      </c>
      <c r="Q18" s="76">
        <f t="shared" si="12"/>
        <v>14644.8</v>
      </c>
      <c r="R18" s="76">
        <f t="shared" si="12"/>
        <v>0</v>
      </c>
      <c r="S18" s="76">
        <f t="shared" si="12"/>
        <v>521251.264367816</v>
      </c>
      <c r="T18" s="76">
        <f t="shared" si="12"/>
        <v>235000</v>
      </c>
      <c r="U18" s="76">
        <f t="shared" si="12"/>
        <v>50746.8</v>
      </c>
      <c r="V18" s="76">
        <f t="shared" si="12"/>
        <v>0</v>
      </c>
      <c r="W18" s="76">
        <f t="shared" si="12"/>
        <v>0</v>
      </c>
      <c r="X18" s="76">
        <f t="shared" si="12"/>
        <v>0</v>
      </c>
      <c r="Y18" s="76">
        <f t="shared" si="12"/>
        <v>0</v>
      </c>
      <c r="Z18" s="76">
        <f t="shared" si="12"/>
        <v>0</v>
      </c>
      <c r="AA18" s="76">
        <f t="shared" si="12"/>
        <v>0</v>
      </c>
      <c r="AB18" s="76">
        <f t="shared" si="12"/>
        <v>0</v>
      </c>
      <c r="AC18" s="76">
        <f t="shared" si="12"/>
        <v>0</v>
      </c>
      <c r="AD18" s="76">
        <f t="shared" si="12"/>
        <v>235504.45</v>
      </c>
      <c r="AE18" s="76">
        <f t="shared" si="12"/>
        <v>7656.98</v>
      </c>
      <c r="AF18" s="76">
        <f t="shared" si="12"/>
        <v>5142.25</v>
      </c>
      <c r="AG18" s="76">
        <f t="shared" si="12"/>
        <v>2514.73</v>
      </c>
      <c r="AH18" s="76">
        <f t="shared" si="12"/>
        <v>127376.11</v>
      </c>
      <c r="AI18" s="76">
        <f t="shared" si="12"/>
        <v>0</v>
      </c>
      <c r="AJ18" s="76">
        <f t="shared" si="12"/>
        <v>127376.11</v>
      </c>
      <c r="AK18" s="76">
        <f t="shared" si="12"/>
        <v>0</v>
      </c>
      <c r="AL18" s="76">
        <f t="shared" si="12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106</v>
      </c>
      <c r="C22" s="49" t="s">
        <v>154</v>
      </c>
      <c r="D22" s="49" t="s">
        <v>56</v>
      </c>
      <c r="E22" s="49" t="s">
        <v>57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155</v>
      </c>
      <c r="B25" s="53" t="s">
        <v>156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157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158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159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160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162</v>
      </c>
    </row>
    <row r="33" spans="2:2">
      <c r="B33" s="61" t="s">
        <v>163</v>
      </c>
    </row>
    <row r="34" spans="2:2">
      <c r="B34" s="61" t="s">
        <v>164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3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IF(SUMPRODUCT(N(E$1:E$18=E4))&gt;1,"重复","不")</f>
        <v>不</v>
      </c>
      <c r="AT4" s="113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>IF(SUMPRODUCT(N(E$1:E$18=E5))&gt;1,"重复","不")</f>
        <v>不</v>
      </c>
      <c r="AT5" s="113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>IF(SUMPRODUCT(N(E$1:E$18=E6))&gt;1,"重复","不")</f>
        <v>不</v>
      </c>
      <c r="AT6" s="113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>IF(SUMPRODUCT(N(E$1:E$18=E7))&gt;1,"重复","不")</f>
        <v>不</v>
      </c>
      <c r="AT7" s="113" t="str">
        <f>IF(SUMPRODUCT(N(AO$1:AO$18=AO7))&gt;1,"重复","不")</f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>IF(SUMPRODUCT(N(E$1:E$18=E8))&gt;1,"重复","不")</f>
        <v>不</v>
      </c>
      <c r="AT8" s="113" t="str">
        <f>IF(SUMPRODUCT(N(AO$1:AO$18=AO8))&gt;1,"重复","不")</f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>IF(SUMPRODUCT(N(E$1:E$18=E9))&gt;1,"重复","不")</f>
        <v>不</v>
      </c>
      <c r="AT9" s="113" t="str">
        <f>IF(SUMPRODUCT(N(AO$1:AO$18=AO9))&gt;1,"重复","不")</f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>IF(SUMPRODUCT(N(E$1:E$18=E10))&gt;1,"重复","不")</f>
        <v>不</v>
      </c>
      <c r="AT10" s="113" t="str">
        <f>IF(SUMPRODUCT(N(AO$1:AO$18=AO10))&gt;1,"重复","不")</f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149</v>
      </c>
      <c r="D11" s="37" t="s">
        <v>127</v>
      </c>
      <c r="E11" s="308" t="s">
        <v>150</v>
      </c>
      <c r="F11" s="38" t="str">
        <f t="shared" ref="F11:F20" si="9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2" si="10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2" si="11">ROUND(SUM(V11:AA11),2)</f>
        <v>0</v>
      </c>
      <c r="AC11" s="92">
        <f>R11+IFERROR(VLOOKUP($E:$E,'（居民）工资表-3月'!$E:$AC,25,0),0)</f>
        <v>0</v>
      </c>
      <c r="AD11" s="95">
        <f t="shared" ref="AD11:AD22" si="12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2" si="13">IF((AE11-AF11)&lt;0,0,AE11-AF11)</f>
        <v>115.03</v>
      </c>
      <c r="AH11" s="104">
        <f t="shared" ref="AH11:AH22" si="14">ROUND(IF((L11-Q11-AG11)&lt;0,0,(L11-Q11-AG11)),2)</f>
        <v>8719.17</v>
      </c>
      <c r="AI11" s="105"/>
      <c r="AJ11" s="104">
        <f t="shared" ref="AJ11:AJ22" si="15">AH11+AI11</f>
        <v>8719.17</v>
      </c>
      <c r="AK11" s="106"/>
      <c r="AL11" s="104">
        <f t="shared" ref="AL11:AL22" si="16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22" si="17">IF(SUMPRODUCT(N(E$1:E$18=E11))&gt;1,"重复","不")</f>
        <v>不</v>
      </c>
      <c r="AT11" s="113" t="str">
        <f t="shared" ref="AT11:AT22" si="18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125</v>
      </c>
      <c r="C12" s="37" t="s">
        <v>151</v>
      </c>
      <c r="D12" s="37" t="s">
        <v>127</v>
      </c>
      <c r="E12" s="308" t="s">
        <v>152</v>
      </c>
      <c r="F12" s="38" t="str">
        <f t="shared" si="9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0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1"/>
        <v>0</v>
      </c>
      <c r="AC12" s="92">
        <f>R12+IFERROR(VLOOKUP($E:$E,'（居民）工资表-3月'!$E:$AC,25,0),0)</f>
        <v>0</v>
      </c>
      <c r="AD12" s="95">
        <f t="shared" si="12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3"/>
        <v>119.71</v>
      </c>
      <c r="AH12" s="104">
        <f t="shared" si="14"/>
        <v>8870.49</v>
      </c>
      <c r="AI12" s="105"/>
      <c r="AJ12" s="104">
        <f t="shared" si="15"/>
        <v>8870.49</v>
      </c>
      <c r="AK12" s="106"/>
      <c r="AL12" s="104">
        <f t="shared" si="16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7"/>
        <v>不</v>
      </c>
      <c r="AT12" s="113" t="str">
        <f t="shared" si="18"/>
        <v>重复</v>
      </c>
    </row>
    <row r="13" s="12" customFormat="1" ht="18" customHeight="1" spans="1:46">
      <c r="A13" s="36">
        <v>11</v>
      </c>
      <c r="B13" s="37" t="s">
        <v>125</v>
      </c>
      <c r="C13" s="37" t="s">
        <v>165</v>
      </c>
      <c r="D13" s="37" t="s">
        <v>127</v>
      </c>
      <c r="E13" s="308" t="s">
        <v>166</v>
      </c>
      <c r="F13" s="38" t="str">
        <f t="shared" si="9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0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1"/>
        <v>0</v>
      </c>
      <c r="AC13" s="92">
        <f>R13+IFERROR(VLOOKUP($E:$E,'（居民）工资表-3月'!$E:$AC,25,0),0)</f>
        <v>0</v>
      </c>
      <c r="AD13" s="95">
        <f t="shared" si="12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3"/>
        <v>279.02</v>
      </c>
      <c r="AH13" s="104">
        <f t="shared" si="14"/>
        <v>14021.52</v>
      </c>
      <c r="AI13" s="105"/>
      <c r="AJ13" s="104">
        <f t="shared" si="15"/>
        <v>14021.52</v>
      </c>
      <c r="AK13" s="106"/>
      <c r="AL13" s="104">
        <f t="shared" si="16"/>
        <v>14300.54</v>
      </c>
      <c r="AM13" s="106"/>
      <c r="AN13" s="106"/>
      <c r="AO13" s="106"/>
      <c r="AP13" s="106"/>
      <c r="AQ13" s="106"/>
      <c r="AR13" s="113" t="str">
        <f t="shared" ref="AR13:AR22" si="19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7"/>
        <v>不</v>
      </c>
      <c r="AT13" s="113" t="str">
        <f t="shared" si="18"/>
        <v>重复</v>
      </c>
    </row>
    <row r="14" s="12" customFormat="1" ht="18" customHeight="1" spans="1:46">
      <c r="A14" s="36">
        <v>12</v>
      </c>
      <c r="B14" s="37" t="s">
        <v>125</v>
      </c>
      <c r="C14" s="37" t="s">
        <v>167</v>
      </c>
      <c r="D14" s="37" t="s">
        <v>127</v>
      </c>
      <c r="E14" s="308" t="s">
        <v>168</v>
      </c>
      <c r="F14" s="38" t="str">
        <f t="shared" si="9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0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1"/>
        <v>0</v>
      </c>
      <c r="AC14" s="92">
        <f>R14+IFERROR(VLOOKUP($E:$E,'（居民）工资表-3月'!$E:$AC,25,0),0)</f>
        <v>0</v>
      </c>
      <c r="AD14" s="95">
        <f t="shared" si="12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3"/>
        <v>149.71</v>
      </c>
      <c r="AH14" s="104">
        <f t="shared" si="14"/>
        <v>9840.49</v>
      </c>
      <c r="AI14" s="105"/>
      <c r="AJ14" s="104">
        <f t="shared" si="15"/>
        <v>9840.49</v>
      </c>
      <c r="AK14" s="106"/>
      <c r="AL14" s="104">
        <f t="shared" si="16"/>
        <v>9990.2</v>
      </c>
      <c r="AM14" s="106"/>
      <c r="AN14" s="106"/>
      <c r="AO14" s="106"/>
      <c r="AP14" s="106"/>
      <c r="AQ14" s="106"/>
      <c r="AR14" s="113" t="str">
        <f t="shared" si="19"/>
        <v>正确</v>
      </c>
      <c r="AS14" s="113" t="str">
        <f t="shared" si="17"/>
        <v>不</v>
      </c>
      <c r="AT14" s="113" t="str">
        <f t="shared" si="18"/>
        <v>重复</v>
      </c>
    </row>
    <row r="15" s="12" customFormat="1" ht="18" customHeight="1" spans="1:46">
      <c r="A15" s="36">
        <v>13</v>
      </c>
      <c r="B15" s="37" t="s">
        <v>125</v>
      </c>
      <c r="C15" s="37" t="s">
        <v>169</v>
      </c>
      <c r="D15" s="37" t="s">
        <v>127</v>
      </c>
      <c r="E15" s="308" t="s">
        <v>170</v>
      </c>
      <c r="F15" s="38" t="str">
        <f t="shared" si="9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0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1"/>
        <v>0</v>
      </c>
      <c r="AC15" s="92">
        <f>R15+IFERROR(VLOOKUP($E:$E,'（居民）工资表-3月'!$E:$AC,25,0),0)</f>
        <v>0</v>
      </c>
      <c r="AD15" s="95">
        <f t="shared" si="12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3"/>
        <v>149.7</v>
      </c>
      <c r="AH15" s="104">
        <f t="shared" si="14"/>
        <v>9840.5</v>
      </c>
      <c r="AI15" s="105"/>
      <c r="AJ15" s="104">
        <f t="shared" si="15"/>
        <v>9840.5</v>
      </c>
      <c r="AK15" s="106"/>
      <c r="AL15" s="104">
        <f t="shared" si="16"/>
        <v>9990.2</v>
      </c>
      <c r="AM15" s="106"/>
      <c r="AN15" s="106"/>
      <c r="AO15" s="106"/>
      <c r="AP15" s="106"/>
      <c r="AQ15" s="106"/>
      <c r="AR15" s="113" t="str">
        <f t="shared" si="19"/>
        <v>正确</v>
      </c>
      <c r="AS15" s="113" t="str">
        <f t="shared" si="17"/>
        <v>不</v>
      </c>
      <c r="AT15" s="113" t="str">
        <f t="shared" si="18"/>
        <v>重复</v>
      </c>
    </row>
    <row r="16" s="12" customFormat="1" ht="18" customHeight="1" spans="1:46">
      <c r="A16" s="36">
        <v>14</v>
      </c>
      <c r="B16" s="37" t="s">
        <v>125</v>
      </c>
      <c r="C16" s="37" t="s">
        <v>171</v>
      </c>
      <c r="D16" s="37" t="s">
        <v>127</v>
      </c>
      <c r="E16" s="308" t="s">
        <v>172</v>
      </c>
      <c r="F16" s="38" t="str">
        <f t="shared" si="9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0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1"/>
        <v>0</v>
      </c>
      <c r="AC16" s="92">
        <f>R16+IFERROR(VLOOKUP($E:$E,'（居民）工资表-3月'!$E:$AC,25,0),0)</f>
        <v>0</v>
      </c>
      <c r="AD16" s="95">
        <f t="shared" si="12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3"/>
        <v>215.91</v>
      </c>
      <c r="AH16" s="104">
        <f t="shared" si="14"/>
        <v>11981.09</v>
      </c>
      <c r="AI16" s="105"/>
      <c r="AJ16" s="104">
        <f t="shared" si="15"/>
        <v>11981.09</v>
      </c>
      <c r="AK16" s="106"/>
      <c r="AL16" s="104">
        <f t="shared" si="16"/>
        <v>12197</v>
      </c>
      <c r="AM16" s="106"/>
      <c r="AN16" s="106"/>
      <c r="AO16" s="106"/>
      <c r="AP16" s="106"/>
      <c r="AQ16" s="106"/>
      <c r="AR16" s="113" t="str">
        <f t="shared" si="19"/>
        <v>正确</v>
      </c>
      <c r="AS16" s="113" t="str">
        <f t="shared" si="17"/>
        <v>不</v>
      </c>
      <c r="AT16" s="113" t="str">
        <f t="shared" si="18"/>
        <v>重复</v>
      </c>
    </row>
    <row r="17" s="12" customFormat="1" ht="18" customHeight="1" spans="1:46">
      <c r="A17" s="36">
        <v>15</v>
      </c>
      <c r="B17" s="37" t="s">
        <v>125</v>
      </c>
      <c r="C17" s="37" t="s">
        <v>173</v>
      </c>
      <c r="D17" s="37" t="s">
        <v>127</v>
      </c>
      <c r="E17" s="308" t="s">
        <v>174</v>
      </c>
      <c r="F17" s="38" t="str">
        <f t="shared" si="9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0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1"/>
        <v>0</v>
      </c>
      <c r="AC17" s="92">
        <f>R17+IFERROR(VLOOKUP($E:$E,'（居民）工资表-3月'!$E:$AC,25,0),0)</f>
        <v>0</v>
      </c>
      <c r="AD17" s="95">
        <f t="shared" si="12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3"/>
        <v>0</v>
      </c>
      <c r="AH17" s="104">
        <f t="shared" si="14"/>
        <v>2758.62</v>
      </c>
      <c r="AI17" s="105"/>
      <c r="AJ17" s="104">
        <f t="shared" si="15"/>
        <v>2758.62</v>
      </c>
      <c r="AK17" s="106"/>
      <c r="AL17" s="104">
        <f t="shared" si="16"/>
        <v>2758.62</v>
      </c>
      <c r="AM17" s="106"/>
      <c r="AN17" s="106"/>
      <c r="AO17" s="106"/>
      <c r="AP17" s="106"/>
      <c r="AQ17" s="106"/>
      <c r="AR17" s="113" t="str">
        <f t="shared" si="19"/>
        <v>正确</v>
      </c>
      <c r="AS17" s="113" t="str">
        <f t="shared" si="17"/>
        <v>不</v>
      </c>
      <c r="AT17" s="113" t="str">
        <f t="shared" si="18"/>
        <v>重复</v>
      </c>
    </row>
    <row r="18" s="12" customFormat="1" ht="18" customHeight="1" spans="1:46">
      <c r="A18" s="36">
        <v>16</v>
      </c>
      <c r="B18" s="37" t="s">
        <v>125</v>
      </c>
      <c r="C18" s="37" t="s">
        <v>175</v>
      </c>
      <c r="D18" s="37" t="s">
        <v>127</v>
      </c>
      <c r="E18" s="37" t="s">
        <v>176</v>
      </c>
      <c r="F18" s="38" t="str">
        <f t="shared" si="9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0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1"/>
        <v>0</v>
      </c>
      <c r="AC18" s="92">
        <f>R18+IFERROR(VLOOKUP($E:$E,'（居民）工资表-3月'!$E:$AC,25,0),0)</f>
        <v>0</v>
      </c>
      <c r="AD18" s="95">
        <f t="shared" si="12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3"/>
        <v>0</v>
      </c>
      <c r="AH18" s="104">
        <f t="shared" si="14"/>
        <v>3771.81</v>
      </c>
      <c r="AI18" s="105"/>
      <c r="AJ18" s="104">
        <f t="shared" si="15"/>
        <v>3771.81</v>
      </c>
      <c r="AK18" s="106"/>
      <c r="AL18" s="104">
        <f t="shared" si="16"/>
        <v>3771.81</v>
      </c>
      <c r="AM18" s="106"/>
      <c r="AN18" s="106"/>
      <c r="AO18" s="106"/>
      <c r="AP18" s="106"/>
      <c r="AQ18" s="106"/>
      <c r="AR18" s="113" t="str">
        <f t="shared" si="19"/>
        <v>正确</v>
      </c>
      <c r="AS18" s="113" t="str">
        <f t="shared" si="17"/>
        <v>不</v>
      </c>
      <c r="AT18" s="113" t="str">
        <f t="shared" si="18"/>
        <v>重复</v>
      </c>
    </row>
    <row r="19" s="12" customFormat="1" ht="18" customHeight="1" spans="1:46">
      <c r="A19" s="36">
        <v>17</v>
      </c>
      <c r="B19" s="37" t="s">
        <v>125</v>
      </c>
      <c r="C19" s="37" t="s">
        <v>196</v>
      </c>
      <c r="D19" s="37" t="s">
        <v>127</v>
      </c>
      <c r="E19" s="308" t="s">
        <v>197</v>
      </c>
      <c r="F19" s="38" t="str">
        <f t="shared" si="9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0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1"/>
        <v>0</v>
      </c>
      <c r="AC19" s="92">
        <f>R19+IFERROR(VLOOKUP($E:$E,'（居民）工资表-3月'!$E:$AC,25,0),0)</f>
        <v>0</v>
      </c>
      <c r="AD19" s="95">
        <f t="shared" si="12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3"/>
        <v>113.45</v>
      </c>
      <c r="AH19" s="104">
        <f t="shared" si="14"/>
        <v>8668.32</v>
      </c>
      <c r="AI19" s="105"/>
      <c r="AJ19" s="104">
        <f t="shared" si="15"/>
        <v>8668.32</v>
      </c>
      <c r="AK19" s="106"/>
      <c r="AL19" s="104">
        <f t="shared" si="16"/>
        <v>8781.77</v>
      </c>
      <c r="AM19" s="106"/>
      <c r="AN19" s="106"/>
      <c r="AO19" s="106"/>
      <c r="AP19" s="106"/>
      <c r="AQ19" s="106"/>
      <c r="AR19" s="113" t="str">
        <f t="shared" si="19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125</v>
      </c>
      <c r="C20" s="37" t="s">
        <v>198</v>
      </c>
      <c r="D20" s="37" t="s">
        <v>127</v>
      </c>
      <c r="E20" s="308" t="s">
        <v>199</v>
      </c>
      <c r="F20" s="38" t="str">
        <f t="shared" si="9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0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1"/>
        <v>0</v>
      </c>
      <c r="AC20" s="92">
        <f>R20+IFERROR(VLOOKUP($E:$E,'（居民）工资表-3月'!$E:$AC,25,0),0)</f>
        <v>0</v>
      </c>
      <c r="AD20" s="95">
        <f t="shared" si="12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3"/>
        <v>51.43</v>
      </c>
      <c r="AH20" s="104">
        <f t="shared" si="14"/>
        <v>6662.91</v>
      </c>
      <c r="AI20" s="105"/>
      <c r="AJ20" s="104">
        <f t="shared" si="15"/>
        <v>6662.91</v>
      </c>
      <c r="AK20" s="106"/>
      <c r="AL20" s="104">
        <f t="shared" si="16"/>
        <v>6714.34</v>
      </c>
      <c r="AM20" s="106"/>
      <c r="AN20" s="106"/>
      <c r="AO20" s="106"/>
      <c r="AP20" s="106"/>
      <c r="AQ20" s="106"/>
      <c r="AR20" s="113" t="str">
        <f t="shared" si="19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153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0">SUM(M4:M21)</f>
        <v>7203.2</v>
      </c>
      <c r="N22" s="76">
        <f t="shared" si="20"/>
        <v>1848.8</v>
      </c>
      <c r="O22" s="76">
        <f t="shared" si="20"/>
        <v>450.2</v>
      </c>
      <c r="P22" s="76">
        <f t="shared" si="20"/>
        <v>8172</v>
      </c>
      <c r="Q22" s="76">
        <f t="shared" si="20"/>
        <v>17674.2</v>
      </c>
      <c r="R22" s="76">
        <f t="shared" si="20"/>
        <v>0</v>
      </c>
      <c r="S22" s="76">
        <f t="shared" si="20"/>
        <v>560028.965517242</v>
      </c>
      <c r="T22" s="76">
        <f t="shared" si="20"/>
        <v>265000</v>
      </c>
      <c r="U22" s="76">
        <f t="shared" si="20"/>
        <v>54278.4</v>
      </c>
      <c r="V22" s="76">
        <f t="shared" si="20"/>
        <v>0</v>
      </c>
      <c r="W22" s="76">
        <f t="shared" si="20"/>
        <v>0</v>
      </c>
      <c r="X22" s="76">
        <f t="shared" si="20"/>
        <v>0</v>
      </c>
      <c r="Y22" s="76">
        <f t="shared" si="20"/>
        <v>6000</v>
      </c>
      <c r="Z22" s="76">
        <f t="shared" si="20"/>
        <v>0</v>
      </c>
      <c r="AA22" s="76">
        <f t="shared" si="20"/>
        <v>0</v>
      </c>
      <c r="AB22" s="76">
        <f t="shared" si="20"/>
        <v>6000</v>
      </c>
      <c r="AC22" s="76">
        <f t="shared" si="20"/>
        <v>0</v>
      </c>
      <c r="AD22" s="76">
        <f t="shared" si="20"/>
        <v>234750.59</v>
      </c>
      <c r="AE22" s="76">
        <f t="shared" si="20"/>
        <v>7238.62</v>
      </c>
      <c r="AF22" s="76">
        <f t="shared" si="20"/>
        <v>5218</v>
      </c>
      <c r="AG22" s="76">
        <f t="shared" si="20"/>
        <v>2094.42</v>
      </c>
      <c r="AH22" s="76">
        <f t="shared" si="20"/>
        <v>152054.95</v>
      </c>
      <c r="AI22" s="76">
        <f t="shared" si="20"/>
        <v>0</v>
      </c>
      <c r="AJ22" s="76">
        <f t="shared" si="20"/>
        <v>152054.95</v>
      </c>
      <c r="AK22" s="76">
        <f t="shared" si="20"/>
        <v>0</v>
      </c>
      <c r="AL22" s="76">
        <f t="shared" si="20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106</v>
      </c>
      <c r="C26" s="49" t="s">
        <v>154</v>
      </c>
      <c r="D26" s="49" t="s">
        <v>56</v>
      </c>
      <c r="E26" s="49" t="s">
        <v>57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155</v>
      </c>
      <c r="B29" s="53" t="s">
        <v>156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157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158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159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160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161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162</v>
      </c>
    </row>
    <row r="37" spans="2:2">
      <c r="B37" s="61" t="s">
        <v>163</v>
      </c>
    </row>
    <row r="38" spans="2:2">
      <c r="B38" s="61" t="s">
        <v>164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11.5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7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7" si="1">ROUND(SUM(V5:AA5),2)</f>
        <v>0</v>
      </c>
      <c r="AC5" s="92">
        <f>R5+IFERROR(VLOOKUP($E:$E,'（居民）工资表-5月'!$E:$AC,25,0),0)</f>
        <v>0</v>
      </c>
      <c r="AD5" s="95">
        <f t="shared" ref="AD5:AD17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7" si="3">IF((AE5-AF5)&lt;0,0,AE5-AF5)</f>
        <v>206.71</v>
      </c>
      <c r="AH5" s="104">
        <f t="shared" ref="AH5:AH17" si="4">ROUND(IF((L5-Q5-AG5)&lt;0,0,(L5-Q5-AG5)),2)</f>
        <v>11683.49</v>
      </c>
      <c r="AI5" s="105"/>
      <c r="AJ5" s="104">
        <f t="shared" ref="AJ5:AJ17" si="5">AH5+AI5</f>
        <v>11683.49</v>
      </c>
      <c r="AK5" s="106"/>
      <c r="AL5" s="104">
        <f t="shared" ref="AL5:AL17" si="6">AJ5+AG5+AK5</f>
        <v>11890.2</v>
      </c>
      <c r="AM5" s="106"/>
      <c r="AN5" s="106"/>
      <c r="AO5" s="106"/>
      <c r="AP5" s="106"/>
      <c r="AQ5" s="106"/>
      <c r="AR5" s="113" t="str">
        <f t="shared" ref="AR5:AR17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7" si="8">IF(SUMPRODUCT(N(E$1:E$15=E5))&gt;1,"重复","不")</f>
        <v>不</v>
      </c>
      <c r="AT5" s="113" t="str">
        <f t="shared" ref="AT5:AT17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">
        <v>205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">
        <v>202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">
        <v>202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">
        <v>202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">
        <v>202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">
        <v>202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203</v>
      </c>
      <c r="D13" s="37" t="s">
        <v>127</v>
      </c>
      <c r="E13" s="37" t="s">
        <v>204</v>
      </c>
      <c r="F13" s="38" t="s">
        <v>202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153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106</v>
      </c>
      <c r="C20" s="49" t="s">
        <v>154</v>
      </c>
      <c r="D20" s="49" t="s">
        <v>56</v>
      </c>
      <c r="E20" s="49" t="s">
        <v>57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155</v>
      </c>
      <c r="B23" s="53" t="s">
        <v>156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157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158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159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160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162</v>
      </c>
    </row>
    <row r="31" spans="2:2">
      <c r="B31" s="61" t="s">
        <v>163</v>
      </c>
    </row>
    <row r="32" spans="2:2">
      <c r="B32" s="61" t="s">
        <v>164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2022-10-25T05:57:59Z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2052-11.1.0.12598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