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280"/>
  </bookViews>
  <sheets>
    <sheet name="税金计算" sheetId="5" r:id="rId1"/>
    <sheet name="销项税额" sheetId="4" r:id="rId2"/>
    <sheet name="进项税额" sheetId="6" r:id="rId3"/>
    <sheet name="开票明细" sheetId="3" r:id="rId4"/>
    <sheet name="内蒙开票" sheetId="7" r:id="rId5"/>
  </sheets>
  <definedNames>
    <definedName name="_xlnm._FilterDatabase" localSheetId="2" hidden="1">进项税额!$A$1:$E$28</definedName>
    <definedName name="_xlnm._FilterDatabase" localSheetId="3" hidden="1">开票明细!$A$2:$M$38</definedName>
    <definedName name="_xlnm._FilterDatabase" localSheetId="1" hidden="1">销项税额!$A$2:$O$38</definedName>
  </definedNames>
  <calcPr calcId="144525"/>
</workbook>
</file>

<file path=xl/sharedStrings.xml><?xml version="1.0" encoding="utf-8"?>
<sst xmlns="http://schemas.openxmlformats.org/spreadsheetml/2006/main" count="433" uniqueCount="146">
  <si>
    <t>内蒙烟草开票信息</t>
  </si>
  <si>
    <t>商品名称</t>
  </si>
  <si>
    <t>规格</t>
  </si>
  <si>
    <t>价税合计</t>
  </si>
  <si>
    <t>税率</t>
  </si>
  <si>
    <t>销项税额</t>
  </si>
  <si>
    <t>盟市探针服务器</t>
  </si>
  <si>
    <t>Dell R240</t>
  </si>
  <si>
    <t>堡垒机</t>
  </si>
  <si>
    <t>绿盟运维安全管理系统V5.6</t>
  </si>
  <si>
    <t>数据库审计</t>
  </si>
  <si>
    <t>东华数据库信息审计系统、DBM-4020</t>
  </si>
  <si>
    <t>网络流量分析</t>
  </si>
  <si>
    <t>东华流量分析系统FA-4050</t>
  </si>
  <si>
    <t>终端准入</t>
  </si>
  <si>
    <t>北信源网络接入控制管理系统V6.0</t>
  </si>
  <si>
    <t>运维管理系统</t>
  </si>
  <si>
    <t>开高新软件，计入高新收入</t>
  </si>
  <si>
    <t>管理咨询服务</t>
  </si>
  <si>
    <t>安全运维服务</t>
  </si>
  <si>
    <t>合计</t>
  </si>
  <si>
    <t>税金计算表</t>
  </si>
  <si>
    <t>税目</t>
  </si>
  <si>
    <t>金额</t>
  </si>
  <si>
    <t>进项税额（2021.11-至今进项）</t>
  </si>
  <si>
    <t>2022年10月进项</t>
  </si>
  <si>
    <t>应交增值税</t>
  </si>
  <si>
    <t>附加税</t>
  </si>
  <si>
    <t>印花税</t>
  </si>
  <si>
    <t>税额合计</t>
  </si>
  <si>
    <t>2020 内蒙烟草运维管理平台建设项目《开票明细》</t>
  </si>
  <si>
    <t>序号</t>
  </si>
  <si>
    <t>项目地点</t>
  </si>
  <si>
    <t>名称</t>
  </si>
  <si>
    <t>规格型号</t>
  </si>
  <si>
    <t>单位</t>
  </si>
  <si>
    <t>数量</t>
  </si>
  <si>
    <t>单价（含税）</t>
  </si>
  <si>
    <t>纳税人识别号</t>
  </si>
  <si>
    <t>开户行及账号</t>
  </si>
  <si>
    <t>地址、电话</t>
  </si>
  <si>
    <t>不含税金额</t>
  </si>
  <si>
    <t>税额</t>
  </si>
  <si>
    <t>满洲里</t>
  </si>
  <si>
    <t>内蒙古自治区烟草公司满洲里市公司</t>
  </si>
  <si>
    <t>台</t>
  </si>
  <si>
    <t>9115078111526230XN</t>
  </si>
  <si>
    <t>05-700101040006065
内蒙古自治区满洲里市农行</t>
  </si>
  <si>
    <t xml:space="preserve">满洲里市经济合作区商贸园对过
0470-3917005转260
</t>
  </si>
  <si>
    <t>套</t>
  </si>
  <si>
    <t>呼伦贝尔</t>
  </si>
  <si>
    <t>内蒙古自治区烟草公司呼伦贝尔市公司</t>
  </si>
  <si>
    <t>911507001151913026</t>
  </si>
  <si>
    <t>农业银行海拉尔区支行
101101040007522</t>
  </si>
  <si>
    <t>内蒙古自治区呼伦贝尔市海拉尔区健康办西大街666号
0470-3907123 3907299</t>
  </si>
  <si>
    <t>兴安盟</t>
  </si>
  <si>
    <t>内蒙古自治区烟草公司兴安盟公司</t>
  </si>
  <si>
    <t>91152200115610837U</t>
  </si>
  <si>
    <t>农行乌兰浩特市支行营业室 
05151101040000732</t>
  </si>
  <si>
    <t>内蒙古兴安盟乌兰浩特市五一中路
0482-8200049</t>
  </si>
  <si>
    <t>通辽</t>
  </si>
  <si>
    <t>内蒙古自治区烟草公司通辽市公司</t>
  </si>
  <si>
    <t>91150500115790065J</t>
  </si>
  <si>
    <t>中国农业银行股份有限公司通辽科尔沁中街支行
05181101040004969</t>
  </si>
  <si>
    <t>通辽市科尔沁区向阳大街0669号
0475-2295570</t>
  </si>
  <si>
    <t>赤峰</t>
  </si>
  <si>
    <t>内蒙古自治区烟草公司赤峰市公司</t>
  </si>
  <si>
    <t>91150402114790151C</t>
  </si>
  <si>
    <t>0524 2201 0400 0015 2
农业银行赤峰松山钢铁支行</t>
  </si>
  <si>
    <t>赤峰市红山区钢铁街北二段3号
0476-8372630</t>
  </si>
  <si>
    <t>锡盟</t>
  </si>
  <si>
    <t>内蒙古自治区烟草公司锡林郭勒盟公司</t>
  </si>
  <si>
    <t>91152502772204310W</t>
  </si>
  <si>
    <t>中国农业银行股份有限公司锡林浩特融达支行
283101040001574</t>
  </si>
  <si>
    <t>内蒙古自治区锡林浩特市经济开发区锡林西大街宝昌路东
0479-8285141</t>
  </si>
  <si>
    <t>二连浩特</t>
  </si>
  <si>
    <t>内蒙古自治区烟草公司二连浩特市公司</t>
  </si>
  <si>
    <t>9115250170138027XP</t>
  </si>
  <si>
    <t>710101040017656
中国农业银行股份有限公司二连浩特分行</t>
  </si>
  <si>
    <t xml:space="preserve">二连浩特市新华街129号
0479-7526845
</t>
  </si>
  <si>
    <t>乌兰察布</t>
  </si>
  <si>
    <t>内蒙古自治区烟草公司乌兰察布市公司</t>
  </si>
  <si>
    <t>91150900116450062D</t>
  </si>
  <si>
    <t>农业银行乌兰察布市分行光明支行
05-312101040002262</t>
  </si>
  <si>
    <t>内蒙古自治区乌兰察布集宁区恩和路60号
0474-8296726</t>
  </si>
  <si>
    <t>呼和浩特</t>
  </si>
  <si>
    <t>内蒙古自治区烟草公司呼和浩特市公司</t>
  </si>
  <si>
    <t>91150100114154657D</t>
  </si>
  <si>
    <t>525101040001747
农行呼和浩特市金桥支行</t>
  </si>
  <si>
    <t xml:space="preserve">内蒙古自治区呼和浩特市金桥开发区世纪12路北
0471-6651313 </t>
  </si>
  <si>
    <t>包头</t>
  </si>
  <si>
    <t>内蒙古自治区烟草公司包头市公司</t>
  </si>
  <si>
    <t xml:space="preserve">91150291114392532T </t>
  </si>
  <si>
    <t>585301040001567
中国农业银行股份有限公司包头开发区支行</t>
  </si>
  <si>
    <t xml:space="preserve">包头市稀土高新区友谊大街68号
0472-5171890 </t>
  </si>
  <si>
    <t>鄂尔多斯</t>
  </si>
  <si>
    <t xml:space="preserve">内蒙古自治区烟草公司鄂尔多斯市公司 </t>
  </si>
  <si>
    <t>911506021169301468</t>
  </si>
  <si>
    <t>361101040003492
鄂尔多斯市农行天骄支行</t>
  </si>
  <si>
    <t xml:space="preserve">内蒙古自治区鄂尔多斯市东胜区新奥路9号
04778323889 </t>
  </si>
  <si>
    <t>巴彦淖尔</t>
  </si>
  <si>
    <t>内蒙古自治区烟草公司巴彦淖尔市公司</t>
  </si>
  <si>
    <t>91150800117204592Y</t>
  </si>
  <si>
    <t xml:space="preserve">05411101040004086
中国农业银行股份有限公司巴彦淖尔新华街支行 </t>
  </si>
  <si>
    <t xml:space="preserve">
内蒙古巴彦淖尔市临河区曙光东街5号
0478-8270622
</t>
  </si>
  <si>
    <t>乌海</t>
  </si>
  <si>
    <t>内蒙古自治区烟草公司乌海市公司</t>
  </si>
  <si>
    <t>91150300701260673A</t>
  </si>
  <si>
    <t>中国农业银行乌海狮城支行
05697101040004735</t>
  </si>
  <si>
    <t>海勃湾区狮城东街
0473-2665169</t>
  </si>
  <si>
    <t>阿拉善</t>
  </si>
  <si>
    <t>内蒙古自治区烟草公司阿拉善盟公司</t>
  </si>
  <si>
    <t>91152900117440026W</t>
  </si>
  <si>
    <t>中国农业银行阿拉善盟分行巴彦浩特支行
461101040007542</t>
  </si>
  <si>
    <t>内蒙古阿拉善盟左旗巴彦浩特镇东城区东环路西侧烟草公司大楼
0483-8771913</t>
  </si>
  <si>
    <t>区局</t>
  </si>
  <si>
    <t>中国烟草总公司内蒙古自治区公司</t>
  </si>
  <si>
    <t>911501001141215995</t>
  </si>
  <si>
    <t>中国农业银行呼和浩特市奈伦分理处
05525801040001882</t>
  </si>
  <si>
    <t>内蒙古自治区呼和浩特市新城区昭乌达路1号
0471-4369656</t>
  </si>
  <si>
    <t>项</t>
  </si>
  <si>
    <t>公司名称</t>
  </si>
  <si>
    <t>开票日期</t>
  </si>
  <si>
    <t>发票号码</t>
  </si>
  <si>
    <t>发票金额</t>
  </si>
  <si>
    <t>北京辉时科技有限公司</t>
  </si>
  <si>
    <t>海南苏河汇电子商务服务有限公司</t>
  </si>
  <si>
    <t>00291538</t>
  </si>
  <si>
    <t>北京青云聚力信息技术有限公司</t>
  </si>
  <si>
    <t>00113943</t>
  </si>
  <si>
    <t>00113944</t>
  </si>
  <si>
    <t>北京垚鑫同创科技有限公司</t>
  </si>
  <si>
    <t>北京菲利华科技</t>
  </si>
  <si>
    <t>北京合力共赢科技有限公司</t>
  </si>
  <si>
    <t>08516066</t>
  </si>
  <si>
    <t>08516067</t>
  </si>
  <si>
    <t>08516068</t>
  </si>
  <si>
    <t>深圳栅格信息技术有限公司</t>
  </si>
  <si>
    <t>牛吧科技（宁波）有限公司</t>
  </si>
  <si>
    <t>08856509</t>
  </si>
  <si>
    <t>08856510</t>
  </si>
  <si>
    <t>08856511</t>
  </si>
  <si>
    <t>08856512</t>
  </si>
  <si>
    <t>08856513</t>
  </si>
  <si>
    <t>08856514</t>
  </si>
  <si>
    <t>2022年10月底前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</si>
</sst>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</numFmts>
  <fonts count="33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2" borderId="15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16" borderId="18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8" fillId="17" borderId="19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3" borderId="0" xfId="0" applyFont="1" applyFill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4" fontId="0" fillId="0" borderId="3" xfId="0" applyNumberForma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/>
    </xf>
    <xf numFmtId="14" fontId="0" fillId="5" borderId="3" xfId="0" applyNumberForma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left" vertical="center"/>
    </xf>
    <xf numFmtId="0" fontId="0" fillId="6" borderId="3" xfId="0" applyFill="1" applyBorder="1" applyAlignment="1">
      <alignment horizontal="center" vertical="center"/>
    </xf>
    <xf numFmtId="176" fontId="0" fillId="6" borderId="3" xfId="0" applyNumberForma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justify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177" fontId="0" fillId="0" borderId="3" xfId="0" applyNumberFormat="1" applyBorder="1">
      <alignment vertical="center"/>
    </xf>
    <xf numFmtId="0" fontId="0" fillId="0" borderId="7" xfId="0" applyFont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left" vertical="center"/>
    </xf>
    <xf numFmtId="0" fontId="0" fillId="0" borderId="8" xfId="0" applyFont="1" applyBorder="1" applyAlignment="1">
      <alignment horizontal="center" vertical="center" wrapText="1"/>
    </xf>
    <xf numFmtId="177" fontId="0" fillId="0" borderId="9" xfId="0" applyNumberFormat="1" applyBorder="1">
      <alignment vertical="center"/>
    </xf>
    <xf numFmtId="0" fontId="0" fillId="0" borderId="13" xfId="0" applyFont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9" fontId="0" fillId="0" borderId="3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176" fontId="0" fillId="0" borderId="0" xfId="0" applyNumberFormat="1">
      <alignment vertical="center"/>
    </xf>
    <xf numFmtId="0" fontId="10" fillId="6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3" fillId="0" borderId="3" xfId="41" applyFont="1" applyFill="1" applyBorder="1" applyAlignment="1">
      <alignment horizontal="center" vertical="center"/>
    </xf>
    <xf numFmtId="176" fontId="12" fillId="0" borderId="3" xfId="41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0" fontId="6" fillId="4" borderId="3" xfId="0" applyFont="1" applyFill="1" applyBorder="1" applyAlignment="1" quotePrefix="1">
      <alignment horizontal="center" vertical="center"/>
    </xf>
    <xf numFmtId="0" fontId="6" fillId="0" borderId="3" xfId="0" applyFont="1" applyBorder="1" applyAlignment="1" quotePrefix="1">
      <alignment horizontal="center" vertical="center"/>
    </xf>
    <xf numFmtId="0" fontId="6" fillId="5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I19" sqref="I19"/>
    </sheetView>
  </sheetViews>
  <sheetFormatPr defaultColWidth="9" defaultRowHeight="15.75" outlineLevelCol="7"/>
  <cols>
    <col min="1" max="1" width="26.0083333333333" customWidth="1"/>
    <col min="2" max="2" width="20.625" customWidth="1"/>
    <col min="3" max="3" width="12.5" customWidth="1"/>
    <col min="5" max="5" width="12.625" customWidth="1"/>
    <col min="6" max="6" width="27.3833333333333" customWidth="1"/>
    <col min="7" max="8" width="12.625" customWidth="1"/>
  </cols>
  <sheetData>
    <row r="1" ht="21" customHeight="1" spans="1:5">
      <c r="A1" s="75" t="s">
        <v>0</v>
      </c>
      <c r="B1" s="75"/>
      <c r="C1" s="75"/>
      <c r="D1" s="75"/>
      <c r="E1" s="75"/>
    </row>
    <row r="2" ht="21" customHeight="1" spans="1:5">
      <c r="A2" s="76" t="s">
        <v>1</v>
      </c>
      <c r="B2" s="76" t="s">
        <v>2</v>
      </c>
      <c r="C2" s="76" t="s">
        <v>3</v>
      </c>
      <c r="D2" s="76" t="s">
        <v>4</v>
      </c>
      <c r="E2" s="76" t="s">
        <v>5</v>
      </c>
    </row>
    <row r="3" ht="24" customHeight="1" spans="1:5">
      <c r="A3" s="21" t="s">
        <v>6</v>
      </c>
      <c r="B3" s="77" t="s">
        <v>7</v>
      </c>
      <c r="C3" s="53">
        <v>119000</v>
      </c>
      <c r="D3" s="78">
        <v>0.13</v>
      </c>
      <c r="E3" s="79">
        <f>C3/(D3+1)*D3</f>
        <v>13690.2654867257</v>
      </c>
    </row>
    <row r="4" ht="24" customHeight="1" spans="1:5">
      <c r="A4" s="80" t="s">
        <v>8</v>
      </c>
      <c r="B4" s="81" t="s">
        <v>9</v>
      </c>
      <c r="C4" s="53">
        <v>153000</v>
      </c>
      <c r="D4" s="78">
        <v>0.13</v>
      </c>
      <c r="E4" s="79">
        <f t="shared" ref="E4:E10" si="0">C4/(D4+1)*D4</f>
        <v>17601.7699115044</v>
      </c>
    </row>
    <row r="5" ht="24" customHeight="1" spans="1:5">
      <c r="A5" s="80" t="s">
        <v>10</v>
      </c>
      <c r="B5" s="81" t="s">
        <v>11</v>
      </c>
      <c r="C5" s="53">
        <v>160000</v>
      </c>
      <c r="D5" s="78">
        <v>0.13</v>
      </c>
      <c r="E5" s="79">
        <f t="shared" si="0"/>
        <v>18407.0796460177</v>
      </c>
    </row>
    <row r="6" ht="24" customHeight="1" spans="1:5">
      <c r="A6" s="80" t="s">
        <v>12</v>
      </c>
      <c r="B6" s="81" t="s">
        <v>13</v>
      </c>
      <c r="C6" s="53">
        <v>175000</v>
      </c>
      <c r="D6" s="78">
        <v>0.13</v>
      </c>
      <c r="E6" s="79">
        <f t="shared" si="0"/>
        <v>20132.7433628319</v>
      </c>
    </row>
    <row r="7" ht="24" customHeight="1" spans="1:5">
      <c r="A7" s="80" t="s">
        <v>14</v>
      </c>
      <c r="B7" s="81" t="s">
        <v>15</v>
      </c>
      <c r="C7" s="53">
        <v>163000</v>
      </c>
      <c r="D7" s="78">
        <v>0.13</v>
      </c>
      <c r="E7" s="79">
        <f t="shared" si="0"/>
        <v>18752.2123893805</v>
      </c>
    </row>
    <row r="8" ht="24" customHeight="1" spans="1:8">
      <c r="A8" s="21" t="s">
        <v>16</v>
      </c>
      <c r="B8" s="82"/>
      <c r="C8" s="53">
        <v>3350000</v>
      </c>
      <c r="D8" s="78">
        <v>0.13</v>
      </c>
      <c r="E8" s="79">
        <f>C8/(D8+1)*D8</f>
        <v>385398.230088496</v>
      </c>
      <c r="F8" t="s">
        <v>17</v>
      </c>
      <c r="G8">
        <f>C8/1.13*0.03</f>
        <v>88938.0530973451</v>
      </c>
      <c r="H8" s="83">
        <f>E8-G8</f>
        <v>296460.17699115</v>
      </c>
    </row>
    <row r="9" ht="24" customHeight="1" spans="1:5">
      <c r="A9" s="21" t="s">
        <v>18</v>
      </c>
      <c r="B9" s="82"/>
      <c r="C9" s="53">
        <v>230000</v>
      </c>
      <c r="D9" s="78">
        <v>0.06</v>
      </c>
      <c r="E9" s="79">
        <f t="shared" si="0"/>
        <v>13018.8679245283</v>
      </c>
    </row>
    <row r="10" ht="24" customHeight="1" spans="1:5">
      <c r="A10" s="21" t="s">
        <v>19</v>
      </c>
      <c r="B10" s="82"/>
      <c r="C10" s="53">
        <v>1500000</v>
      </c>
      <c r="D10" s="78">
        <v>0.06</v>
      </c>
      <c r="E10" s="79">
        <f t="shared" si="0"/>
        <v>84905.6603773585</v>
      </c>
    </row>
    <row r="11" ht="24" customHeight="1" spans="1:5">
      <c r="A11" s="76" t="s">
        <v>20</v>
      </c>
      <c r="B11" s="84"/>
      <c r="C11" s="62">
        <f>SUM(C3:C10)</f>
        <v>5850000</v>
      </c>
      <c r="D11" s="62"/>
      <c r="E11" s="63">
        <f>SUM(E3:E10)</f>
        <v>571906.829186843</v>
      </c>
    </row>
    <row r="12" s="1" customFormat="1" ht="22.5" customHeight="1"/>
    <row r="13" s="1" customFormat="1" ht="22.5" customHeight="1" spans="1:1">
      <c r="A13" s="1" t="s">
        <v>21</v>
      </c>
    </row>
    <row r="14" s="1" customFormat="1" ht="22.5" customHeight="1" spans="1:2">
      <c r="A14" s="85" t="s">
        <v>22</v>
      </c>
      <c r="B14" s="85" t="s">
        <v>23</v>
      </c>
    </row>
    <row r="15" s="1" customFormat="1" ht="22.5" customHeight="1" spans="1:2">
      <c r="A15" s="86" t="s">
        <v>5</v>
      </c>
      <c r="B15" s="87">
        <f>E11</f>
        <v>571906.829186843</v>
      </c>
    </row>
    <row r="16" s="1" customFormat="1" ht="22.5" customHeight="1" spans="1:2">
      <c r="A16" s="86" t="s">
        <v>24</v>
      </c>
      <c r="B16" s="87">
        <f>进项税额!E29</f>
        <v>45000.01</v>
      </c>
    </row>
    <row r="17" s="1" customFormat="1" ht="22.5" customHeight="1" spans="1:2">
      <c r="A17" s="86" t="s">
        <v>25</v>
      </c>
      <c r="B17" s="87">
        <f>进项税额!E27</f>
        <v>25471.6981132075</v>
      </c>
    </row>
    <row r="18" s="1" customFormat="1" ht="22.5" customHeight="1" spans="1:2">
      <c r="A18" s="86" t="s">
        <v>26</v>
      </c>
      <c r="B18" s="87">
        <f>B15-B17-B16</f>
        <v>501435.121073635</v>
      </c>
    </row>
    <row r="19" s="1" customFormat="1" ht="22.5" customHeight="1" spans="1:2">
      <c r="A19" s="86" t="s">
        <v>27</v>
      </c>
      <c r="B19" s="87">
        <f>B18*0.12</f>
        <v>60172.2145288362</v>
      </c>
    </row>
    <row r="20" s="1" customFormat="1" ht="22.5" customHeight="1" spans="1:2">
      <c r="A20" s="86" t="s">
        <v>28</v>
      </c>
      <c r="B20" s="87">
        <f>(C11+进项税额!D28)*3/10000</f>
        <v>2546.73</v>
      </c>
    </row>
    <row r="21" s="1" customFormat="1" ht="22.5" customHeight="1" spans="1:2">
      <c r="A21" s="88" t="s">
        <v>29</v>
      </c>
      <c r="B21" s="89">
        <f>B18+B19+B20</f>
        <v>564154.065602471</v>
      </c>
    </row>
    <row r="22" s="1" customFormat="1" ht="22.5" customHeight="1"/>
  </sheetData>
  <mergeCells count="2">
    <mergeCell ref="A1:E1"/>
    <mergeCell ref="A13:B1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opLeftCell="C29" workbookViewId="0">
      <selection activeCell="A1" sqref="A1:K1"/>
    </sheetView>
  </sheetViews>
  <sheetFormatPr defaultColWidth="9" defaultRowHeight="15.75"/>
  <cols>
    <col min="1" max="1" width="5.375" hidden="1" customWidth="1"/>
    <col min="2" max="2" width="9.5" hidden="1" customWidth="1"/>
    <col min="3" max="3" width="38.875" customWidth="1"/>
    <col min="4" max="4" width="17.625" customWidth="1"/>
    <col min="5" max="5" width="17.75" customWidth="1"/>
    <col min="6" max="6" width="14.375" customWidth="1"/>
    <col min="7" max="8" width="14.375" hidden="1" customWidth="1"/>
    <col min="9" max="9" width="14.75" style="1" customWidth="1"/>
    <col min="10" max="10" width="28" hidden="1" customWidth="1"/>
    <col min="11" max="11" width="35.875" hidden="1" customWidth="1"/>
    <col min="12" max="12" width="36.125" hidden="1" customWidth="1"/>
    <col min="13" max="13" width="14.75" customWidth="1"/>
    <col min="14" max="15" width="12" customWidth="1"/>
    <col min="17" max="17" width="14.5" customWidth="1"/>
  </cols>
  <sheetData>
    <row r="1" ht="25.85" spans="1:11">
      <c r="A1" s="2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>
      <c r="A2" t="s">
        <v>31</v>
      </c>
      <c r="B2" s="3" t="s">
        <v>32</v>
      </c>
      <c r="C2" s="4" t="s">
        <v>33</v>
      </c>
      <c r="D2" s="5" t="s">
        <v>1</v>
      </c>
      <c r="E2" s="5" t="s">
        <v>34</v>
      </c>
      <c r="F2" s="4" t="s">
        <v>35</v>
      </c>
      <c r="G2" s="4" t="s">
        <v>36</v>
      </c>
      <c r="H2" s="5" t="s">
        <v>37</v>
      </c>
      <c r="I2" s="4" t="s">
        <v>23</v>
      </c>
      <c r="J2" s="5" t="s">
        <v>38</v>
      </c>
      <c r="K2" s="5" t="s">
        <v>39</v>
      </c>
      <c r="L2" s="5" t="s">
        <v>40</v>
      </c>
      <c r="M2" s="67" t="s">
        <v>3</v>
      </c>
      <c r="N2" s="67" t="s">
        <v>41</v>
      </c>
      <c r="O2" s="67" t="s">
        <v>42</v>
      </c>
    </row>
    <row r="3" ht="33" customHeight="1" spans="1:15">
      <c r="A3" s="7">
        <v>1</v>
      </c>
      <c r="B3" s="7" t="s">
        <v>43</v>
      </c>
      <c r="C3" s="7" t="s">
        <v>44</v>
      </c>
      <c r="D3" s="7" t="s">
        <v>6</v>
      </c>
      <c r="E3" s="7" t="s">
        <v>7</v>
      </c>
      <c r="F3" s="7" t="s">
        <v>45</v>
      </c>
      <c r="G3" s="7">
        <v>1</v>
      </c>
      <c r="H3" s="8">
        <v>8500</v>
      </c>
      <c r="I3" s="8">
        <f>G3*H3</f>
        <v>8500</v>
      </c>
      <c r="J3" s="31" t="s">
        <v>46</v>
      </c>
      <c r="K3" s="13" t="s">
        <v>47</v>
      </c>
      <c r="L3" s="68" t="s">
        <v>48</v>
      </c>
      <c r="M3" s="32">
        <f>I3+I4</f>
        <v>90000</v>
      </c>
      <c r="N3" s="69">
        <f>I3/1.13</f>
        <v>7522.12389380531</v>
      </c>
      <c r="O3" s="69">
        <f>N3*0.13</f>
        <v>977.87610619469</v>
      </c>
    </row>
    <row r="4" ht="33" customHeight="1" spans="1:15">
      <c r="A4" s="7"/>
      <c r="B4" s="7"/>
      <c r="C4" s="7"/>
      <c r="D4" s="7" t="s">
        <v>16</v>
      </c>
      <c r="E4" s="9"/>
      <c r="F4" s="10" t="s">
        <v>49</v>
      </c>
      <c r="G4" s="9">
        <v>1</v>
      </c>
      <c r="H4" s="11">
        <f>90000-H3</f>
        <v>81500</v>
      </c>
      <c r="I4" s="8">
        <f t="shared" ref="I4:I37" si="0">G4*H4</f>
        <v>81500</v>
      </c>
      <c r="J4" s="31"/>
      <c r="K4" s="13"/>
      <c r="L4" s="68"/>
      <c r="M4" s="7"/>
      <c r="N4" s="69">
        <f>I4/1.06</f>
        <v>76886.7924528302</v>
      </c>
      <c r="O4" s="69">
        <f>N4*0.06</f>
        <v>4613.20754716981</v>
      </c>
    </row>
    <row r="5" ht="33" customHeight="1" spans="1:15">
      <c r="A5" s="7">
        <v>2</v>
      </c>
      <c r="B5" s="7" t="s">
        <v>50</v>
      </c>
      <c r="C5" s="7" t="s">
        <v>51</v>
      </c>
      <c r="D5" s="7" t="s">
        <v>6</v>
      </c>
      <c r="E5" s="7" t="s">
        <v>7</v>
      </c>
      <c r="F5" s="7" t="s">
        <v>45</v>
      </c>
      <c r="G5" s="7">
        <v>1</v>
      </c>
      <c r="H5" s="8">
        <v>8500</v>
      </c>
      <c r="I5" s="8">
        <f t="shared" si="0"/>
        <v>8500</v>
      </c>
      <c r="J5" s="31" t="s">
        <v>52</v>
      </c>
      <c r="K5" s="13" t="s">
        <v>53</v>
      </c>
      <c r="L5" s="68" t="s">
        <v>54</v>
      </c>
      <c r="M5" s="32">
        <f>I5+I6</f>
        <v>290000</v>
      </c>
      <c r="N5" s="69">
        <f>I5/1.13</f>
        <v>7522.12389380531</v>
      </c>
      <c r="O5" s="69">
        <f>N5*0.13</f>
        <v>977.87610619469</v>
      </c>
    </row>
    <row r="6" ht="33" customHeight="1" spans="1:15">
      <c r="A6" s="7"/>
      <c r="B6" s="7"/>
      <c r="C6" s="7"/>
      <c r="D6" s="7" t="s">
        <v>16</v>
      </c>
      <c r="E6" s="12"/>
      <c r="F6" s="10" t="s">
        <v>49</v>
      </c>
      <c r="G6" s="9">
        <v>1</v>
      </c>
      <c r="H6" s="11">
        <f>290000-H5</f>
        <v>281500</v>
      </c>
      <c r="I6" s="8">
        <f t="shared" si="0"/>
        <v>281500</v>
      </c>
      <c r="J6" s="31"/>
      <c r="K6" s="13"/>
      <c r="L6" s="68"/>
      <c r="M6" s="7"/>
      <c r="N6" s="69">
        <f>I6/1.06</f>
        <v>265566.037735849</v>
      </c>
      <c r="O6" s="69">
        <f>N6*0.06</f>
        <v>15933.9622641509</v>
      </c>
    </row>
    <row r="7" ht="33" customHeight="1" spans="1:15">
      <c r="A7" s="7">
        <v>3</v>
      </c>
      <c r="B7" s="7" t="s">
        <v>55</v>
      </c>
      <c r="C7" s="7" t="s">
        <v>56</v>
      </c>
      <c r="D7" s="7" t="s">
        <v>6</v>
      </c>
      <c r="E7" s="7" t="s">
        <v>7</v>
      </c>
      <c r="F7" s="7" t="s">
        <v>45</v>
      </c>
      <c r="G7" s="7">
        <v>1</v>
      </c>
      <c r="H7" s="8">
        <v>8500</v>
      </c>
      <c r="I7" s="8">
        <f t="shared" si="0"/>
        <v>8500</v>
      </c>
      <c r="J7" s="31" t="s">
        <v>57</v>
      </c>
      <c r="K7" s="13" t="s">
        <v>58</v>
      </c>
      <c r="L7" s="68" t="s">
        <v>59</v>
      </c>
      <c r="M7" s="32">
        <f>I7+I8</f>
        <v>190000</v>
      </c>
      <c r="N7" s="69">
        <f>I7/1.13</f>
        <v>7522.12389380531</v>
      </c>
      <c r="O7" s="69">
        <f>N7*0.13</f>
        <v>977.87610619469</v>
      </c>
    </row>
    <row r="8" ht="33" customHeight="1" spans="1:15">
      <c r="A8" s="7"/>
      <c r="B8" s="7"/>
      <c r="C8" s="7"/>
      <c r="D8" s="7" t="s">
        <v>16</v>
      </c>
      <c r="E8" s="12"/>
      <c r="F8" s="10" t="s">
        <v>49</v>
      </c>
      <c r="G8" s="9">
        <v>1</v>
      </c>
      <c r="H8" s="11">
        <f>190000-H7</f>
        <v>181500</v>
      </c>
      <c r="I8" s="8">
        <f t="shared" si="0"/>
        <v>181500</v>
      </c>
      <c r="J8" s="31"/>
      <c r="K8" s="13"/>
      <c r="L8" s="68"/>
      <c r="M8" s="7"/>
      <c r="N8" s="69">
        <f>I8/1.06</f>
        <v>171226.41509434</v>
      </c>
      <c r="O8" s="69">
        <f>N8*0.06</f>
        <v>10273.5849056604</v>
      </c>
    </row>
    <row r="9" ht="33" customHeight="1" spans="1:15">
      <c r="A9" s="7">
        <v>4</v>
      </c>
      <c r="B9" s="7" t="s">
        <v>60</v>
      </c>
      <c r="C9" s="7" t="s">
        <v>61</v>
      </c>
      <c r="D9" s="7" t="s">
        <v>6</v>
      </c>
      <c r="E9" s="7" t="s">
        <v>7</v>
      </c>
      <c r="F9" s="7" t="s">
        <v>45</v>
      </c>
      <c r="G9" s="7">
        <v>1</v>
      </c>
      <c r="H9" s="8">
        <v>8500</v>
      </c>
      <c r="I9" s="8">
        <f t="shared" si="0"/>
        <v>8500</v>
      </c>
      <c r="J9" s="31" t="s">
        <v>62</v>
      </c>
      <c r="K9" s="13" t="s">
        <v>63</v>
      </c>
      <c r="L9" s="68" t="s">
        <v>64</v>
      </c>
      <c r="M9" s="32">
        <f>I9+I10</f>
        <v>290000</v>
      </c>
      <c r="N9" s="69">
        <f>I9/1.13</f>
        <v>7522.12389380531</v>
      </c>
      <c r="O9" s="69">
        <f>N9*0.13</f>
        <v>977.87610619469</v>
      </c>
    </row>
    <row r="10" ht="33" customHeight="1" spans="1:15">
      <c r="A10" s="7"/>
      <c r="B10" s="7"/>
      <c r="C10" s="7"/>
      <c r="D10" s="7" t="s">
        <v>16</v>
      </c>
      <c r="E10" s="12"/>
      <c r="F10" s="10" t="s">
        <v>49</v>
      </c>
      <c r="G10" s="9">
        <v>1</v>
      </c>
      <c r="H10" s="11">
        <f>290000-H9</f>
        <v>281500</v>
      </c>
      <c r="I10" s="8">
        <f t="shared" si="0"/>
        <v>281500</v>
      </c>
      <c r="J10" s="31"/>
      <c r="K10" s="13"/>
      <c r="L10" s="68"/>
      <c r="M10" s="7"/>
      <c r="N10" s="69">
        <f>I10/1.06</f>
        <v>265566.037735849</v>
      </c>
      <c r="O10" s="69">
        <f>N10*0.06</f>
        <v>15933.9622641509</v>
      </c>
    </row>
    <row r="11" ht="33" customHeight="1" spans="1:15">
      <c r="A11" s="7">
        <v>5</v>
      </c>
      <c r="B11" s="7" t="s">
        <v>65</v>
      </c>
      <c r="C11" s="7" t="s">
        <v>66</v>
      </c>
      <c r="D11" s="7" t="s">
        <v>6</v>
      </c>
      <c r="E11" s="7" t="s">
        <v>7</v>
      </c>
      <c r="F11" s="7" t="s">
        <v>45</v>
      </c>
      <c r="G11" s="7">
        <v>1</v>
      </c>
      <c r="H11" s="8">
        <v>8500</v>
      </c>
      <c r="I11" s="8">
        <f t="shared" si="0"/>
        <v>8500</v>
      </c>
      <c r="J11" s="33" t="s">
        <v>67</v>
      </c>
      <c r="K11" s="13" t="s">
        <v>68</v>
      </c>
      <c r="L11" s="68" t="s">
        <v>69</v>
      </c>
      <c r="M11" s="32">
        <f>I11+I12</f>
        <v>290000</v>
      </c>
      <c r="N11" s="69">
        <f>I11/1.13</f>
        <v>7522.12389380531</v>
      </c>
      <c r="O11" s="69">
        <f>N11*0.13</f>
        <v>977.87610619469</v>
      </c>
    </row>
    <row r="12" ht="33" customHeight="1" spans="1:15">
      <c r="A12" s="7"/>
      <c r="B12" s="7"/>
      <c r="C12" s="7"/>
      <c r="D12" s="7" t="s">
        <v>16</v>
      </c>
      <c r="E12" s="12"/>
      <c r="F12" s="10" t="s">
        <v>49</v>
      </c>
      <c r="G12" s="9">
        <v>1</v>
      </c>
      <c r="H12" s="11">
        <f>290000-H11</f>
        <v>281500</v>
      </c>
      <c r="I12" s="8">
        <f t="shared" si="0"/>
        <v>281500</v>
      </c>
      <c r="J12" s="33"/>
      <c r="K12" s="13"/>
      <c r="L12" s="68"/>
      <c r="M12" s="7"/>
      <c r="N12" s="69">
        <f>I12/1.06</f>
        <v>265566.037735849</v>
      </c>
      <c r="O12" s="69">
        <f>N12*0.06</f>
        <v>15933.9622641509</v>
      </c>
    </row>
    <row r="13" ht="33" customHeight="1" spans="1:15">
      <c r="A13" s="7">
        <v>6</v>
      </c>
      <c r="B13" s="7" t="s">
        <v>70</v>
      </c>
      <c r="C13" s="7" t="s">
        <v>71</v>
      </c>
      <c r="D13" s="7" t="s">
        <v>6</v>
      </c>
      <c r="E13" s="7" t="s">
        <v>7</v>
      </c>
      <c r="F13" s="7" t="s">
        <v>45</v>
      </c>
      <c r="G13" s="7">
        <v>1</v>
      </c>
      <c r="H13" s="8">
        <v>8500</v>
      </c>
      <c r="I13" s="8">
        <f t="shared" si="0"/>
        <v>8500</v>
      </c>
      <c r="J13" s="31" t="s">
        <v>72</v>
      </c>
      <c r="K13" s="13" t="s">
        <v>73</v>
      </c>
      <c r="L13" s="68" t="s">
        <v>74</v>
      </c>
      <c r="M13" s="32">
        <f>I13+I14</f>
        <v>190000</v>
      </c>
      <c r="N13" s="69">
        <f>I13/1.13</f>
        <v>7522.12389380531</v>
      </c>
      <c r="O13" s="69">
        <f>N13*0.13</f>
        <v>977.87610619469</v>
      </c>
    </row>
    <row r="14" ht="33" customHeight="1" spans="1:15">
      <c r="A14" s="7"/>
      <c r="B14" s="7"/>
      <c r="C14" s="7"/>
      <c r="D14" s="7" t="s">
        <v>16</v>
      </c>
      <c r="E14" s="12"/>
      <c r="F14" s="10" t="s">
        <v>49</v>
      </c>
      <c r="G14" s="9">
        <v>1</v>
      </c>
      <c r="H14" s="11">
        <f>190000-H13</f>
        <v>181500</v>
      </c>
      <c r="I14" s="8">
        <f t="shared" si="0"/>
        <v>181500</v>
      </c>
      <c r="J14" s="31"/>
      <c r="K14" s="13"/>
      <c r="L14" s="68"/>
      <c r="M14" s="7"/>
      <c r="N14" s="69">
        <f>I14/1.06</f>
        <v>171226.41509434</v>
      </c>
      <c r="O14" s="69">
        <f>N14*0.06</f>
        <v>10273.5849056604</v>
      </c>
    </row>
    <row r="15" ht="33" customHeight="1" spans="1:15">
      <c r="A15" s="7">
        <v>7</v>
      </c>
      <c r="B15" s="7" t="s">
        <v>75</v>
      </c>
      <c r="C15" s="7" t="s">
        <v>76</v>
      </c>
      <c r="D15" s="7" t="s">
        <v>6</v>
      </c>
      <c r="E15" s="7" t="s">
        <v>7</v>
      </c>
      <c r="F15" s="7" t="s">
        <v>45</v>
      </c>
      <c r="G15" s="7">
        <v>1</v>
      </c>
      <c r="H15" s="8">
        <v>8500</v>
      </c>
      <c r="I15" s="8">
        <f t="shared" si="0"/>
        <v>8500</v>
      </c>
      <c r="J15" s="31" t="s">
        <v>77</v>
      </c>
      <c r="K15" s="13" t="s">
        <v>78</v>
      </c>
      <c r="L15" s="68" t="s">
        <v>79</v>
      </c>
      <c r="M15" s="32">
        <f>I15+I16</f>
        <v>90000</v>
      </c>
      <c r="N15" s="69">
        <f>I15/1.13</f>
        <v>7522.12389380531</v>
      </c>
      <c r="O15" s="69">
        <f>N15*0.13</f>
        <v>977.87610619469</v>
      </c>
    </row>
    <row r="16" ht="33" customHeight="1" spans="1:15">
      <c r="A16" s="7"/>
      <c r="B16" s="7"/>
      <c r="C16" s="7"/>
      <c r="D16" s="7" t="s">
        <v>16</v>
      </c>
      <c r="E16" s="12"/>
      <c r="F16" s="10" t="s">
        <v>49</v>
      </c>
      <c r="G16" s="9">
        <v>1</v>
      </c>
      <c r="H16" s="11">
        <f>90000-H15</f>
        <v>81500</v>
      </c>
      <c r="I16" s="8">
        <f t="shared" si="0"/>
        <v>81500</v>
      </c>
      <c r="J16" s="31"/>
      <c r="K16" s="13"/>
      <c r="L16" s="68"/>
      <c r="M16" s="7"/>
      <c r="N16" s="69">
        <f>I16/1.06</f>
        <v>76886.7924528302</v>
      </c>
      <c r="O16" s="69">
        <f>N16*0.06</f>
        <v>4613.20754716981</v>
      </c>
    </row>
    <row r="17" ht="33" customHeight="1" spans="1:15">
      <c r="A17" s="7">
        <v>8</v>
      </c>
      <c r="B17" s="7" t="s">
        <v>80</v>
      </c>
      <c r="C17" s="7" t="s">
        <v>81</v>
      </c>
      <c r="D17" s="7" t="s">
        <v>6</v>
      </c>
      <c r="E17" s="7" t="s">
        <v>7</v>
      </c>
      <c r="F17" s="7" t="s">
        <v>45</v>
      </c>
      <c r="G17" s="7">
        <v>1</v>
      </c>
      <c r="H17" s="8">
        <v>8500</v>
      </c>
      <c r="I17" s="8">
        <f t="shared" si="0"/>
        <v>8500</v>
      </c>
      <c r="J17" s="31" t="s">
        <v>82</v>
      </c>
      <c r="K17" s="13" t="s">
        <v>83</v>
      </c>
      <c r="L17" s="68" t="s">
        <v>84</v>
      </c>
      <c r="M17" s="32">
        <f>I17+I18</f>
        <v>290000</v>
      </c>
      <c r="N17" s="69">
        <f>I17/1.13</f>
        <v>7522.12389380531</v>
      </c>
      <c r="O17" s="69">
        <f>N17*0.13</f>
        <v>977.87610619469</v>
      </c>
    </row>
    <row r="18" ht="33" customHeight="1" spans="1:15">
      <c r="A18" s="7"/>
      <c r="B18" s="7"/>
      <c r="C18" s="7"/>
      <c r="D18" s="7" t="s">
        <v>16</v>
      </c>
      <c r="E18" s="12"/>
      <c r="F18" s="10" t="s">
        <v>49</v>
      </c>
      <c r="G18" s="9">
        <v>1</v>
      </c>
      <c r="H18" s="11">
        <f>290000-H17</f>
        <v>281500</v>
      </c>
      <c r="I18" s="8">
        <f t="shared" si="0"/>
        <v>281500</v>
      </c>
      <c r="J18" s="31"/>
      <c r="K18" s="13"/>
      <c r="L18" s="68"/>
      <c r="M18" s="7"/>
      <c r="N18" s="69">
        <f>I18/1.06</f>
        <v>265566.037735849</v>
      </c>
      <c r="O18" s="69">
        <f>N18*0.06</f>
        <v>15933.9622641509</v>
      </c>
    </row>
    <row r="19" ht="33" customHeight="1" spans="1:15">
      <c r="A19" s="7">
        <v>9</v>
      </c>
      <c r="B19" s="7" t="s">
        <v>85</v>
      </c>
      <c r="C19" s="7" t="s">
        <v>86</v>
      </c>
      <c r="D19" s="7" t="s">
        <v>6</v>
      </c>
      <c r="E19" s="7" t="s">
        <v>7</v>
      </c>
      <c r="F19" s="7" t="s">
        <v>45</v>
      </c>
      <c r="G19" s="7">
        <v>1</v>
      </c>
      <c r="H19" s="8">
        <v>8500</v>
      </c>
      <c r="I19" s="8">
        <f t="shared" si="0"/>
        <v>8500</v>
      </c>
      <c r="J19" s="31" t="s">
        <v>87</v>
      </c>
      <c r="K19" s="13" t="s">
        <v>88</v>
      </c>
      <c r="L19" s="68" t="s">
        <v>89</v>
      </c>
      <c r="M19" s="32">
        <f>I19+I20</f>
        <v>290000</v>
      </c>
      <c r="N19" s="69">
        <f>I19/1.13</f>
        <v>7522.12389380531</v>
      </c>
      <c r="O19" s="69">
        <f>N19*0.13</f>
        <v>977.87610619469</v>
      </c>
    </row>
    <row r="20" ht="33" customHeight="1" spans="1:15">
      <c r="A20" s="7"/>
      <c r="B20" s="7"/>
      <c r="C20" s="7"/>
      <c r="D20" s="7" t="s">
        <v>16</v>
      </c>
      <c r="E20" s="12"/>
      <c r="F20" s="10" t="s">
        <v>49</v>
      </c>
      <c r="G20" s="9">
        <v>1</v>
      </c>
      <c r="H20" s="11">
        <f>290000-H19</f>
        <v>281500</v>
      </c>
      <c r="I20" s="8">
        <f t="shared" si="0"/>
        <v>281500</v>
      </c>
      <c r="J20" s="31"/>
      <c r="K20" s="13"/>
      <c r="L20" s="68"/>
      <c r="M20" s="7"/>
      <c r="N20" s="69">
        <f>I20/1.06</f>
        <v>265566.037735849</v>
      </c>
      <c r="O20" s="69">
        <f>N20*0.06</f>
        <v>15933.9622641509</v>
      </c>
    </row>
    <row r="21" ht="33" customHeight="1" spans="1:15">
      <c r="A21" s="7">
        <v>10</v>
      </c>
      <c r="B21" s="7" t="s">
        <v>90</v>
      </c>
      <c r="C21" s="13" t="s">
        <v>91</v>
      </c>
      <c r="D21" s="7" t="s">
        <v>6</v>
      </c>
      <c r="E21" s="7" t="s">
        <v>7</v>
      </c>
      <c r="F21" s="7" t="s">
        <v>45</v>
      </c>
      <c r="G21" s="7">
        <v>1</v>
      </c>
      <c r="H21" s="8">
        <v>8500</v>
      </c>
      <c r="I21" s="8">
        <f t="shared" si="0"/>
        <v>8500</v>
      </c>
      <c r="J21" s="31" t="s">
        <v>92</v>
      </c>
      <c r="K21" s="13" t="s">
        <v>93</v>
      </c>
      <c r="L21" s="68" t="s">
        <v>94</v>
      </c>
      <c r="M21" s="34">
        <f>I21+I22</f>
        <v>290000</v>
      </c>
      <c r="N21" s="69">
        <f>I21/1.13</f>
        <v>7522.12389380531</v>
      </c>
      <c r="O21" s="69">
        <f>N21*0.13</f>
        <v>977.87610619469</v>
      </c>
    </row>
    <row r="22" ht="33" customHeight="1" spans="1:15">
      <c r="A22" s="7"/>
      <c r="B22" s="7"/>
      <c r="C22" s="13"/>
      <c r="D22" s="7" t="s">
        <v>16</v>
      </c>
      <c r="E22" s="12"/>
      <c r="F22" s="10" t="s">
        <v>49</v>
      </c>
      <c r="G22" s="9">
        <v>1</v>
      </c>
      <c r="H22" s="11">
        <f>290000-H21</f>
        <v>281500</v>
      </c>
      <c r="I22" s="8">
        <f t="shared" si="0"/>
        <v>281500</v>
      </c>
      <c r="J22" s="31"/>
      <c r="K22" s="13"/>
      <c r="L22" s="68"/>
      <c r="M22" s="13"/>
      <c r="N22" s="69">
        <f>I22/1.06</f>
        <v>265566.037735849</v>
      </c>
      <c r="O22" s="69">
        <f>N22*0.06</f>
        <v>15933.9622641509</v>
      </c>
    </row>
    <row r="23" ht="33" customHeight="1" spans="1:15">
      <c r="A23" s="7">
        <v>11</v>
      </c>
      <c r="B23" s="7" t="s">
        <v>95</v>
      </c>
      <c r="C23" s="7" t="s">
        <v>96</v>
      </c>
      <c r="D23" s="7" t="s">
        <v>6</v>
      </c>
      <c r="E23" s="7" t="s">
        <v>7</v>
      </c>
      <c r="F23" s="7" t="s">
        <v>45</v>
      </c>
      <c r="G23" s="7">
        <v>1</v>
      </c>
      <c r="H23" s="8">
        <v>8500</v>
      </c>
      <c r="I23" s="8">
        <f t="shared" si="0"/>
        <v>8500</v>
      </c>
      <c r="J23" s="31" t="s">
        <v>97</v>
      </c>
      <c r="K23" s="13" t="s">
        <v>98</v>
      </c>
      <c r="L23" s="68" t="s">
        <v>99</v>
      </c>
      <c r="M23" s="32">
        <f>I23+I24</f>
        <v>290000</v>
      </c>
      <c r="N23" s="69">
        <f>I23/1.13</f>
        <v>7522.12389380531</v>
      </c>
      <c r="O23" s="69">
        <f>N23*0.13</f>
        <v>977.87610619469</v>
      </c>
    </row>
    <row r="24" ht="33" customHeight="1" spans="1:15">
      <c r="A24" s="7"/>
      <c r="B24" s="7"/>
      <c r="C24" s="7"/>
      <c r="D24" s="7" t="s">
        <v>16</v>
      </c>
      <c r="E24" s="12"/>
      <c r="F24" s="10" t="s">
        <v>49</v>
      </c>
      <c r="G24" s="9">
        <v>1</v>
      </c>
      <c r="H24" s="11">
        <f>290000-H23</f>
        <v>281500</v>
      </c>
      <c r="I24" s="8">
        <f t="shared" si="0"/>
        <v>281500</v>
      </c>
      <c r="J24" s="31"/>
      <c r="K24" s="13"/>
      <c r="L24" s="68"/>
      <c r="M24" s="7"/>
      <c r="N24" s="69">
        <f>I24/1.06</f>
        <v>265566.037735849</v>
      </c>
      <c r="O24" s="69">
        <f>N24*0.06</f>
        <v>15933.9622641509</v>
      </c>
    </row>
    <row r="25" ht="33" customHeight="1" spans="1:15">
      <c r="A25" s="7">
        <v>12</v>
      </c>
      <c r="B25" s="7" t="s">
        <v>100</v>
      </c>
      <c r="C25" s="7" t="s">
        <v>101</v>
      </c>
      <c r="D25" s="7" t="s">
        <v>6</v>
      </c>
      <c r="E25" s="7" t="s">
        <v>7</v>
      </c>
      <c r="F25" s="7" t="s">
        <v>45</v>
      </c>
      <c r="G25" s="7">
        <v>1</v>
      </c>
      <c r="H25" s="8">
        <v>8500</v>
      </c>
      <c r="I25" s="8">
        <f t="shared" si="0"/>
        <v>8500</v>
      </c>
      <c r="J25" s="31" t="s">
        <v>102</v>
      </c>
      <c r="K25" s="13" t="s">
        <v>103</v>
      </c>
      <c r="L25" s="68" t="s">
        <v>104</v>
      </c>
      <c r="M25" s="32">
        <f>I25+I26</f>
        <v>190000</v>
      </c>
      <c r="N25" s="69">
        <f>I25/1.13</f>
        <v>7522.12389380531</v>
      </c>
      <c r="O25" s="69">
        <f>N25*0.13</f>
        <v>977.87610619469</v>
      </c>
    </row>
    <row r="26" ht="33" customHeight="1" spans="1:15">
      <c r="A26" s="7"/>
      <c r="B26" s="7"/>
      <c r="C26" s="7"/>
      <c r="D26" s="7" t="s">
        <v>16</v>
      </c>
      <c r="E26" s="12"/>
      <c r="F26" s="10" t="s">
        <v>49</v>
      </c>
      <c r="G26" s="9">
        <v>1</v>
      </c>
      <c r="H26" s="11">
        <f>190000-H25</f>
        <v>181500</v>
      </c>
      <c r="I26" s="8">
        <f t="shared" si="0"/>
        <v>181500</v>
      </c>
      <c r="J26" s="31"/>
      <c r="K26" s="13"/>
      <c r="L26" s="68"/>
      <c r="M26" s="7"/>
      <c r="N26" s="69">
        <f>I26/1.06</f>
        <v>171226.41509434</v>
      </c>
      <c r="O26" s="69">
        <f>N26*0.06</f>
        <v>10273.5849056604</v>
      </c>
    </row>
    <row r="27" ht="33" customHeight="1" spans="1:15">
      <c r="A27" s="7">
        <v>13</v>
      </c>
      <c r="B27" s="7" t="s">
        <v>105</v>
      </c>
      <c r="C27" s="7" t="s">
        <v>106</v>
      </c>
      <c r="D27" s="7" t="s">
        <v>6</v>
      </c>
      <c r="E27" s="7" t="s">
        <v>7</v>
      </c>
      <c r="F27" s="7" t="s">
        <v>45</v>
      </c>
      <c r="G27" s="7">
        <v>1</v>
      </c>
      <c r="H27" s="8">
        <v>8500</v>
      </c>
      <c r="I27" s="8">
        <f t="shared" si="0"/>
        <v>8500</v>
      </c>
      <c r="J27" s="31" t="s">
        <v>107</v>
      </c>
      <c r="K27" s="13" t="s">
        <v>108</v>
      </c>
      <c r="L27" s="68" t="s">
        <v>109</v>
      </c>
      <c r="M27" s="32">
        <f>I27+I28</f>
        <v>90000</v>
      </c>
      <c r="N27" s="69">
        <f>I27/1.13</f>
        <v>7522.12389380531</v>
      </c>
      <c r="O27" s="69">
        <f>N27*0.13</f>
        <v>977.87610619469</v>
      </c>
    </row>
    <row r="28" ht="33" customHeight="1" spans="1:15">
      <c r="A28" s="7"/>
      <c r="B28" s="7"/>
      <c r="C28" s="7"/>
      <c r="D28" s="7" t="s">
        <v>16</v>
      </c>
      <c r="E28" s="12"/>
      <c r="F28" s="10" t="s">
        <v>49</v>
      </c>
      <c r="G28" s="9">
        <v>1</v>
      </c>
      <c r="H28" s="11">
        <f>90000-H27</f>
        <v>81500</v>
      </c>
      <c r="I28" s="8">
        <f t="shared" si="0"/>
        <v>81500</v>
      </c>
      <c r="J28" s="31"/>
      <c r="K28" s="13"/>
      <c r="L28" s="68"/>
      <c r="M28" s="7"/>
      <c r="N28" s="69">
        <f>I28/1.06</f>
        <v>76886.7924528302</v>
      </c>
      <c r="O28" s="69">
        <f>N28*0.06</f>
        <v>4613.20754716981</v>
      </c>
    </row>
    <row r="29" ht="33" customHeight="1" spans="1:15">
      <c r="A29" s="7">
        <v>14</v>
      </c>
      <c r="B29" s="7" t="s">
        <v>110</v>
      </c>
      <c r="C29" s="7" t="s">
        <v>111</v>
      </c>
      <c r="D29" s="7" t="s">
        <v>6</v>
      </c>
      <c r="E29" s="7" t="s">
        <v>7</v>
      </c>
      <c r="F29" s="7" t="s">
        <v>45</v>
      </c>
      <c r="G29" s="7">
        <v>1</v>
      </c>
      <c r="H29" s="8">
        <v>8500</v>
      </c>
      <c r="I29" s="8">
        <f t="shared" si="0"/>
        <v>8500</v>
      </c>
      <c r="J29" s="31" t="s">
        <v>112</v>
      </c>
      <c r="K29" s="13" t="s">
        <v>113</v>
      </c>
      <c r="L29" s="68" t="s">
        <v>114</v>
      </c>
      <c r="M29" s="32">
        <f>I29+I30</f>
        <v>90000</v>
      </c>
      <c r="N29" s="69">
        <f>I29/1.13</f>
        <v>7522.12389380531</v>
      </c>
      <c r="O29" s="69">
        <f>N29*0.13</f>
        <v>977.87610619469</v>
      </c>
    </row>
    <row r="30" ht="33" customHeight="1" spans="1:15">
      <c r="A30" s="7"/>
      <c r="B30" s="7"/>
      <c r="C30" s="7"/>
      <c r="D30" s="7" t="s">
        <v>16</v>
      </c>
      <c r="E30" s="14"/>
      <c r="F30" s="10" t="s">
        <v>49</v>
      </c>
      <c r="G30" s="9">
        <v>1</v>
      </c>
      <c r="H30" s="11">
        <f>90000-H29</f>
        <v>81500</v>
      </c>
      <c r="I30" s="8">
        <f t="shared" si="0"/>
        <v>81500</v>
      </c>
      <c r="J30" s="31"/>
      <c r="K30" s="13"/>
      <c r="L30" s="68"/>
      <c r="M30" s="7"/>
      <c r="N30" s="69">
        <f>I30/1.06</f>
        <v>76886.7924528302</v>
      </c>
      <c r="O30" s="69">
        <f>N30*0.06</f>
        <v>4613.20754716981</v>
      </c>
    </row>
    <row r="31" ht="31.5" spans="1:15">
      <c r="A31" s="15">
        <v>15</v>
      </c>
      <c r="B31" s="16" t="s">
        <v>115</v>
      </c>
      <c r="C31" s="7" t="s">
        <v>116</v>
      </c>
      <c r="D31" s="18" t="s">
        <v>8</v>
      </c>
      <c r="E31" s="64" t="s">
        <v>9</v>
      </c>
      <c r="F31" s="65" t="s">
        <v>49</v>
      </c>
      <c r="G31" s="9">
        <v>1</v>
      </c>
      <c r="H31" s="11">
        <v>153000</v>
      </c>
      <c r="I31" s="8">
        <f t="shared" si="0"/>
        <v>153000</v>
      </c>
      <c r="J31" s="31"/>
      <c r="K31" s="13"/>
      <c r="L31" s="68"/>
      <c r="M31" s="32">
        <f>I31+I32+I33+I34+I35+I36+I37</f>
        <v>2890000</v>
      </c>
      <c r="N31" s="69">
        <f>I31/1.13</f>
        <v>135398.230088496</v>
      </c>
      <c r="O31" s="69">
        <f>N31*0.13</f>
        <v>17601.7699115044</v>
      </c>
    </row>
    <row r="32" ht="31.5" spans="1:15">
      <c r="A32" s="15"/>
      <c r="B32" s="15"/>
      <c r="C32" s="7"/>
      <c r="D32" s="18" t="s">
        <v>10</v>
      </c>
      <c r="E32" s="64" t="s">
        <v>11</v>
      </c>
      <c r="F32" s="65" t="s">
        <v>49</v>
      </c>
      <c r="G32" s="9">
        <v>1</v>
      </c>
      <c r="H32" s="11">
        <v>160000</v>
      </c>
      <c r="I32" s="8">
        <f t="shared" si="0"/>
        <v>160000</v>
      </c>
      <c r="J32" s="31"/>
      <c r="K32" s="13"/>
      <c r="L32" s="68"/>
      <c r="M32" s="7"/>
      <c r="N32" s="69">
        <f>I32/1.13</f>
        <v>141592.920353982</v>
      </c>
      <c r="O32" s="69">
        <f>N32*0.13</f>
        <v>18407.0796460177</v>
      </c>
    </row>
    <row r="33" ht="31.5" spans="1:15">
      <c r="A33" s="15"/>
      <c r="B33" s="15"/>
      <c r="C33" s="7"/>
      <c r="D33" s="18" t="s">
        <v>12</v>
      </c>
      <c r="E33" s="64" t="s">
        <v>13</v>
      </c>
      <c r="F33" s="65" t="s">
        <v>49</v>
      </c>
      <c r="G33" s="9">
        <v>1</v>
      </c>
      <c r="H33" s="11">
        <v>175000</v>
      </c>
      <c r="I33" s="8">
        <f t="shared" si="0"/>
        <v>175000</v>
      </c>
      <c r="J33" s="31"/>
      <c r="K33" s="13"/>
      <c r="L33" s="68"/>
      <c r="M33" s="7"/>
      <c r="N33" s="69">
        <f>I33/1.13</f>
        <v>154867.256637168</v>
      </c>
      <c r="O33" s="69">
        <f>N33*0.13</f>
        <v>20132.7433628319</v>
      </c>
    </row>
    <row r="34" ht="31.5" spans="1:15">
      <c r="A34" s="15"/>
      <c r="B34" s="15"/>
      <c r="C34" s="7"/>
      <c r="D34" s="18" t="s">
        <v>14</v>
      </c>
      <c r="E34" s="64" t="s">
        <v>15</v>
      </c>
      <c r="F34" s="65" t="s">
        <v>49</v>
      </c>
      <c r="G34" s="9">
        <v>1</v>
      </c>
      <c r="H34" s="11">
        <v>163000</v>
      </c>
      <c r="I34" s="8">
        <f t="shared" si="0"/>
        <v>163000</v>
      </c>
      <c r="J34" s="36" t="s">
        <v>117</v>
      </c>
      <c r="K34" s="37" t="s">
        <v>118</v>
      </c>
      <c r="L34" s="70" t="s">
        <v>119</v>
      </c>
      <c r="M34" s="7"/>
      <c r="N34" s="69">
        <f>I34/1.13</f>
        <v>144247.787610619</v>
      </c>
      <c r="O34" s="69">
        <f>N34*0.13</f>
        <v>18752.2123893805</v>
      </c>
    </row>
    <row r="35" ht="24.95" customHeight="1" spans="1:15">
      <c r="A35" s="15"/>
      <c r="B35" s="15"/>
      <c r="C35" s="20"/>
      <c r="D35" s="23" t="s">
        <v>16</v>
      </c>
      <c r="E35" s="22"/>
      <c r="F35" s="66" t="s">
        <v>49</v>
      </c>
      <c r="G35" s="9">
        <v>1</v>
      </c>
      <c r="H35" s="11">
        <v>509000</v>
      </c>
      <c r="I35" s="71">
        <f t="shared" si="0"/>
        <v>509000</v>
      </c>
      <c r="J35" s="39"/>
      <c r="K35" s="40"/>
      <c r="L35" s="72"/>
      <c r="M35" s="25"/>
      <c r="N35" s="73">
        <f t="shared" ref="N35:N37" si="1">I35/1.06</f>
        <v>480188.679245283</v>
      </c>
      <c r="O35" s="73">
        <f t="shared" ref="O35:O37" si="2">N35*0.06</f>
        <v>28811.320754717</v>
      </c>
    </row>
    <row r="36" ht="24.95" customHeight="1" spans="1:15">
      <c r="A36" s="15"/>
      <c r="B36" s="15"/>
      <c r="C36" s="20"/>
      <c r="D36" s="23" t="s">
        <v>18</v>
      </c>
      <c r="E36" s="22"/>
      <c r="F36" s="24" t="s">
        <v>120</v>
      </c>
      <c r="G36" s="9">
        <v>1</v>
      </c>
      <c r="H36" s="11">
        <v>230000</v>
      </c>
      <c r="I36" s="8">
        <f t="shared" si="0"/>
        <v>230000</v>
      </c>
      <c r="J36" s="39"/>
      <c r="K36" s="40"/>
      <c r="L36" s="72"/>
      <c r="M36" s="7"/>
      <c r="N36" s="69">
        <f t="shared" si="1"/>
        <v>216981.132075472</v>
      </c>
      <c r="O36" s="69">
        <f t="shared" si="2"/>
        <v>13018.8679245283</v>
      </c>
    </row>
    <row r="37" ht="33" customHeight="1" spans="1:15">
      <c r="A37" s="25"/>
      <c r="B37" s="25"/>
      <c r="C37" s="25"/>
      <c r="D37" s="26" t="s">
        <v>19</v>
      </c>
      <c r="E37" s="27"/>
      <c r="F37" s="24" t="s">
        <v>120</v>
      </c>
      <c r="G37" s="9">
        <v>1</v>
      </c>
      <c r="H37" s="28">
        <v>1500000</v>
      </c>
      <c r="I37" s="32">
        <f t="shared" si="0"/>
        <v>1500000</v>
      </c>
      <c r="J37" s="42"/>
      <c r="K37" s="43"/>
      <c r="L37" s="74"/>
      <c r="M37" s="7"/>
      <c r="N37" s="69">
        <f t="shared" si="1"/>
        <v>1415094.33962264</v>
      </c>
      <c r="O37" s="69">
        <f t="shared" si="2"/>
        <v>84905.6603773585</v>
      </c>
    </row>
    <row r="38" spans="1:15">
      <c r="A38" s="29" t="s">
        <v>20</v>
      </c>
      <c r="B38" s="29"/>
      <c r="C38" s="29"/>
      <c r="D38" s="29"/>
      <c r="E38" s="29"/>
      <c r="F38" s="29"/>
      <c r="G38" s="29"/>
      <c r="H38" s="29"/>
      <c r="I38" s="45">
        <f>SUM(I3:I37)</f>
        <v>5850000</v>
      </c>
      <c r="J38" s="46"/>
      <c r="K38" s="46"/>
      <c r="L38" s="46"/>
      <c r="M38" s="46"/>
      <c r="N38" s="69"/>
      <c r="O38" s="69">
        <f>SUM(O3:O37)</f>
        <v>376131.240607781</v>
      </c>
    </row>
  </sheetData>
  <mergeCells count="107">
    <mergeCell ref="A1:K1"/>
    <mergeCell ref="A38:H38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7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7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7"/>
    <mergeCell ref="J3:J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4:J37"/>
    <mergeCell ref="K3:K4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4:K37"/>
    <mergeCell ref="L3:L4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4:L37"/>
    <mergeCell ref="M3:M4"/>
    <mergeCell ref="M5:M6"/>
    <mergeCell ref="M7:M8"/>
    <mergeCell ref="M9:M10"/>
    <mergeCell ref="M11:M12"/>
    <mergeCell ref="M13:M14"/>
    <mergeCell ref="M15:M16"/>
    <mergeCell ref="M17:M18"/>
    <mergeCell ref="M19:M20"/>
    <mergeCell ref="M21:M22"/>
    <mergeCell ref="M23:M24"/>
    <mergeCell ref="M25:M26"/>
    <mergeCell ref="M27:M28"/>
    <mergeCell ref="M29:M30"/>
    <mergeCell ref="M31:M37"/>
  </mergeCells>
  <dataValidations count="2">
    <dataValidation type="list" allowBlank="1" showInputMessage="1" showErrorMessage="1" sqref="F3:F35">
      <formula1>"台,批,套"</formula1>
    </dataValidation>
    <dataValidation allowBlank="1" showInputMessage="1" showErrorMessage="1" sqref="G4:G37"/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opLeftCell="A15" workbookViewId="0">
      <selection activeCell="C29" sqref="C29"/>
    </sheetView>
  </sheetViews>
  <sheetFormatPr defaultColWidth="9" defaultRowHeight="15.75" outlineLevelCol="4"/>
  <cols>
    <col min="1" max="1" width="32.125" style="47" customWidth="1"/>
    <col min="2" max="2" width="14.5" customWidth="1"/>
    <col min="3" max="4" width="22.75" customWidth="1"/>
    <col min="5" max="5" width="22.75" style="1" customWidth="1"/>
    <col min="6" max="9" width="22.75" customWidth="1"/>
  </cols>
  <sheetData>
    <row r="1" ht="26.25" customHeight="1" spans="1:5">
      <c r="A1" s="48" t="s">
        <v>121</v>
      </c>
      <c r="B1" s="48" t="s">
        <v>122</v>
      </c>
      <c r="C1" s="48" t="s">
        <v>123</v>
      </c>
      <c r="D1" s="48" t="s">
        <v>124</v>
      </c>
      <c r="E1" s="49" t="s">
        <v>42</v>
      </c>
    </row>
    <row r="2" ht="20.25" customHeight="1" spans="1:5">
      <c r="A2" s="50" t="s">
        <v>125</v>
      </c>
      <c r="B2" s="51">
        <v>44231</v>
      </c>
      <c r="C2" s="52">
        <v>16264760</v>
      </c>
      <c r="D2" s="53">
        <v>85000</v>
      </c>
      <c r="E2" s="53">
        <v>9778.76</v>
      </c>
    </row>
    <row r="3" ht="20.25" customHeight="1" spans="1:5">
      <c r="A3" s="50" t="s">
        <v>126</v>
      </c>
      <c r="B3" s="51">
        <v>44252</v>
      </c>
      <c r="C3" s="90" t="s">
        <v>127</v>
      </c>
      <c r="D3" s="53">
        <v>300000</v>
      </c>
      <c r="E3" s="53">
        <v>16981.13</v>
      </c>
    </row>
    <row r="4" ht="20.25" customHeight="1" spans="1:5">
      <c r="A4" s="50" t="s">
        <v>128</v>
      </c>
      <c r="B4" s="51">
        <v>44294</v>
      </c>
      <c r="C4" s="91" t="s">
        <v>129</v>
      </c>
      <c r="D4" s="53">
        <v>57050</v>
      </c>
      <c r="E4" s="53">
        <v>6563.27</v>
      </c>
    </row>
    <row r="5" ht="20.25" customHeight="1" spans="1:5">
      <c r="A5" s="50" t="s">
        <v>128</v>
      </c>
      <c r="B5" s="51">
        <v>44294</v>
      </c>
      <c r="C5" s="91" t="s">
        <v>130</v>
      </c>
      <c r="D5" s="53">
        <v>57050</v>
      </c>
      <c r="E5" s="53">
        <v>6563.27</v>
      </c>
    </row>
    <row r="6" ht="20.25" customHeight="1" spans="1:5">
      <c r="A6" s="50" t="s">
        <v>131</v>
      </c>
      <c r="B6" s="51">
        <v>44300</v>
      </c>
      <c r="C6" s="52">
        <v>25422190</v>
      </c>
      <c r="D6" s="53">
        <v>75000</v>
      </c>
      <c r="E6" s="53">
        <v>4245.28</v>
      </c>
    </row>
    <row r="7" ht="20.25" customHeight="1" spans="1:5">
      <c r="A7" s="50" t="s">
        <v>132</v>
      </c>
      <c r="B7" s="51">
        <v>44315</v>
      </c>
      <c r="C7" s="52">
        <v>17110122</v>
      </c>
      <c r="D7" s="53">
        <v>100000</v>
      </c>
      <c r="E7" s="53">
        <v>5660.38</v>
      </c>
    </row>
    <row r="8" ht="20.25" customHeight="1" spans="1:5">
      <c r="A8" s="50" t="s">
        <v>132</v>
      </c>
      <c r="B8" s="51">
        <v>44315</v>
      </c>
      <c r="C8" s="52">
        <v>17110123</v>
      </c>
      <c r="D8" s="53">
        <v>100000</v>
      </c>
      <c r="E8" s="53">
        <v>5660.38</v>
      </c>
    </row>
    <row r="9" ht="20.25" customHeight="1" spans="1:5">
      <c r="A9" s="50" t="s">
        <v>132</v>
      </c>
      <c r="B9" s="51">
        <v>44315</v>
      </c>
      <c r="C9" s="52">
        <v>17110124</v>
      </c>
      <c r="D9" s="53">
        <v>100000</v>
      </c>
      <c r="E9" s="53">
        <v>5660.38</v>
      </c>
    </row>
    <row r="10" ht="20.25" customHeight="1" spans="1:5">
      <c r="A10" s="50" t="s">
        <v>133</v>
      </c>
      <c r="B10" s="51">
        <v>44368</v>
      </c>
      <c r="C10" s="91" t="s">
        <v>134</v>
      </c>
      <c r="D10" s="53">
        <v>90000</v>
      </c>
      <c r="E10" s="55">
        <v>10353.98</v>
      </c>
    </row>
    <row r="11" ht="20.25" customHeight="1" spans="1:5">
      <c r="A11" s="50" t="s">
        <v>133</v>
      </c>
      <c r="B11" s="51">
        <v>44368</v>
      </c>
      <c r="C11" s="91" t="s">
        <v>135</v>
      </c>
      <c r="D11" s="53">
        <v>90000</v>
      </c>
      <c r="E11" s="55">
        <v>10353.98</v>
      </c>
    </row>
    <row r="12" ht="20.25" customHeight="1" spans="1:5">
      <c r="A12" s="50" t="s">
        <v>133</v>
      </c>
      <c r="B12" s="51">
        <v>44368</v>
      </c>
      <c r="C12" s="91" t="s">
        <v>136</v>
      </c>
      <c r="D12" s="53">
        <v>90000</v>
      </c>
      <c r="E12" s="55">
        <v>10353.98</v>
      </c>
    </row>
    <row r="13" ht="20.25" customHeight="1" spans="1:5">
      <c r="A13" s="50" t="s">
        <v>137</v>
      </c>
      <c r="B13" s="51">
        <v>44405</v>
      </c>
      <c r="C13" s="48">
        <v>11430716</v>
      </c>
      <c r="D13" s="53">
        <v>22760</v>
      </c>
      <c r="E13" s="53">
        <v>2618.4</v>
      </c>
    </row>
    <row r="14" ht="20.25" customHeight="1" spans="1:5">
      <c r="A14" s="50" t="s">
        <v>137</v>
      </c>
      <c r="B14" s="51">
        <v>44405</v>
      </c>
      <c r="C14" s="53">
        <v>11430717</v>
      </c>
      <c r="D14" s="53">
        <v>77240</v>
      </c>
      <c r="E14" s="53">
        <v>8886.01</v>
      </c>
    </row>
    <row r="15" ht="20.25" customHeight="1" spans="1:5">
      <c r="A15" s="50" t="s">
        <v>137</v>
      </c>
      <c r="B15" s="51">
        <v>44453</v>
      </c>
      <c r="C15" s="53">
        <v>11727089</v>
      </c>
      <c r="D15" s="53">
        <v>108660</v>
      </c>
      <c r="E15" s="53">
        <v>12500.71</v>
      </c>
    </row>
    <row r="16" ht="20.25" customHeight="1" spans="1:5">
      <c r="A16" s="50" t="s">
        <v>137</v>
      </c>
      <c r="B16" s="51">
        <v>44453</v>
      </c>
      <c r="C16" s="53">
        <v>11727090</v>
      </c>
      <c r="D16" s="53">
        <v>7200</v>
      </c>
      <c r="E16" s="53">
        <v>828.32</v>
      </c>
    </row>
    <row r="17" ht="20.25" customHeight="1" spans="1:5">
      <c r="A17" s="50" t="s">
        <v>137</v>
      </c>
      <c r="B17" s="51">
        <v>44453</v>
      </c>
      <c r="C17" s="53">
        <v>11727091</v>
      </c>
      <c r="D17" s="53">
        <v>34140</v>
      </c>
      <c r="E17" s="53">
        <v>3927.61</v>
      </c>
    </row>
    <row r="18" ht="20.25" customHeight="1" spans="1:5">
      <c r="A18" s="56" t="s">
        <v>131</v>
      </c>
      <c r="B18" s="57">
        <v>44525</v>
      </c>
      <c r="C18" s="58">
        <v>13912293</v>
      </c>
      <c r="D18" s="59">
        <v>100000</v>
      </c>
      <c r="E18" s="59">
        <v>5660.38</v>
      </c>
    </row>
    <row r="19" ht="20.25" customHeight="1" spans="1:5">
      <c r="A19" s="56" t="s">
        <v>131</v>
      </c>
      <c r="B19" s="57">
        <v>44525</v>
      </c>
      <c r="C19" s="58">
        <v>13912294</v>
      </c>
      <c r="D19" s="59">
        <v>100000</v>
      </c>
      <c r="E19" s="59">
        <v>5660.38</v>
      </c>
    </row>
    <row r="20" ht="20.25" customHeight="1" spans="1:5">
      <c r="A20" s="56" t="s">
        <v>131</v>
      </c>
      <c r="B20" s="57">
        <v>44525</v>
      </c>
      <c r="C20" s="58">
        <v>13912295</v>
      </c>
      <c r="D20" s="59">
        <v>25000</v>
      </c>
      <c r="E20" s="59">
        <v>1415.09</v>
      </c>
    </row>
    <row r="21" ht="20.25" customHeight="1" spans="1:5">
      <c r="A21" s="56" t="s">
        <v>138</v>
      </c>
      <c r="B21" s="57">
        <v>44552</v>
      </c>
      <c r="C21" s="92" t="s">
        <v>139</v>
      </c>
      <c r="D21" s="59">
        <v>100000</v>
      </c>
      <c r="E21" s="59">
        <v>5660.38</v>
      </c>
    </row>
    <row r="22" ht="20.25" customHeight="1" spans="1:5">
      <c r="A22" s="56" t="s">
        <v>138</v>
      </c>
      <c r="B22" s="57">
        <v>44552</v>
      </c>
      <c r="C22" s="92" t="s">
        <v>140</v>
      </c>
      <c r="D22" s="59">
        <v>100000</v>
      </c>
      <c r="E22" s="59">
        <v>5660.38</v>
      </c>
    </row>
    <row r="23" ht="20.25" customHeight="1" spans="1:5">
      <c r="A23" s="56" t="s">
        <v>138</v>
      </c>
      <c r="B23" s="57">
        <v>44552</v>
      </c>
      <c r="C23" s="92" t="s">
        <v>141</v>
      </c>
      <c r="D23" s="59">
        <v>100000</v>
      </c>
      <c r="E23" s="59">
        <v>5660.38</v>
      </c>
    </row>
    <row r="24" ht="20.25" customHeight="1" spans="1:5">
      <c r="A24" s="56" t="s">
        <v>138</v>
      </c>
      <c r="B24" s="57">
        <v>44552</v>
      </c>
      <c r="C24" s="92" t="s">
        <v>142</v>
      </c>
      <c r="D24" s="59">
        <v>100000</v>
      </c>
      <c r="E24" s="59">
        <v>5660.38</v>
      </c>
    </row>
    <row r="25" ht="20.25" customHeight="1" spans="1:5">
      <c r="A25" s="56" t="s">
        <v>138</v>
      </c>
      <c r="B25" s="57">
        <v>44552</v>
      </c>
      <c r="C25" s="92" t="s">
        <v>143</v>
      </c>
      <c r="D25" s="59">
        <v>100000</v>
      </c>
      <c r="E25" s="59">
        <v>5660.38</v>
      </c>
    </row>
    <row r="26" ht="20.25" customHeight="1" spans="1:5">
      <c r="A26" s="56" t="s">
        <v>138</v>
      </c>
      <c r="B26" s="57">
        <v>44552</v>
      </c>
      <c r="C26" s="92" t="s">
        <v>144</v>
      </c>
      <c r="D26" s="59">
        <v>70000</v>
      </c>
      <c r="E26" s="59">
        <v>3962.26</v>
      </c>
    </row>
    <row r="27" ht="20.25" customHeight="1" spans="1:5">
      <c r="A27" s="56" t="s">
        <v>131</v>
      </c>
      <c r="B27" s="57" t="s">
        <v>145</v>
      </c>
      <c r="C27" s="58"/>
      <c r="D27" s="59">
        <v>450000</v>
      </c>
      <c r="E27" s="60">
        <f>D27/1.06*0.06</f>
        <v>25471.6981132075</v>
      </c>
    </row>
    <row r="28" ht="20.25" customHeight="1" spans="1:5">
      <c r="A28" s="61" t="s">
        <v>20</v>
      </c>
      <c r="B28" s="62"/>
      <c r="C28" s="62"/>
      <c r="D28" s="62">
        <f>SUM(D2:D27)</f>
        <v>2639100</v>
      </c>
      <c r="E28" s="63">
        <f>SUM(E2:E27)</f>
        <v>191407.548113208</v>
      </c>
    </row>
    <row r="29" spans="5:5">
      <c r="E29" s="1">
        <f>SUM(E18:E26)</f>
        <v>45000.01</v>
      </c>
    </row>
  </sheetData>
  <autoFilter ref="A1:E28">
    <sortState ref="A2:E28">
      <sortCondition ref="B1"/>
    </sortState>
    <extLst/>
  </autoFilter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opLeftCell="C1" workbookViewId="0">
      <selection activeCell="E4" sqref="E4"/>
    </sheetView>
  </sheetViews>
  <sheetFormatPr defaultColWidth="9" defaultRowHeight="15.75"/>
  <cols>
    <col min="1" max="1" width="5.375" hidden="1" customWidth="1"/>
    <col min="2" max="2" width="9.5" hidden="1" customWidth="1"/>
    <col min="3" max="3" width="38.875" customWidth="1"/>
    <col min="4" max="4" width="17.625" customWidth="1"/>
    <col min="5" max="5" width="17.75" customWidth="1"/>
    <col min="6" max="8" width="14.375" customWidth="1"/>
    <col min="9" max="9" width="14.75" style="1" customWidth="1"/>
    <col min="10" max="10" width="28" customWidth="1"/>
    <col min="11" max="11" width="35.875" customWidth="1"/>
    <col min="12" max="12" width="36.125" customWidth="1"/>
    <col min="13" max="14" width="13.125" customWidth="1"/>
  </cols>
  <sheetData>
    <row r="1" ht="25.85" spans="1:11">
      <c r="A1" s="2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>
      <c r="A2" t="s">
        <v>31</v>
      </c>
      <c r="B2" s="3" t="s">
        <v>32</v>
      </c>
      <c r="C2" s="4" t="s">
        <v>33</v>
      </c>
      <c r="D2" s="5" t="s">
        <v>1</v>
      </c>
      <c r="E2" s="6" t="s">
        <v>34</v>
      </c>
      <c r="F2" s="4" t="s">
        <v>35</v>
      </c>
      <c r="G2" s="4" t="s">
        <v>36</v>
      </c>
      <c r="H2" s="5" t="s">
        <v>37</v>
      </c>
      <c r="I2" s="4" t="s">
        <v>23</v>
      </c>
      <c r="J2" s="5" t="s">
        <v>38</v>
      </c>
      <c r="K2" s="5" t="s">
        <v>39</v>
      </c>
      <c r="L2" s="30" t="s">
        <v>40</v>
      </c>
    </row>
    <row r="3" ht="33" customHeight="1" spans="1:14">
      <c r="A3" s="7">
        <v>1</v>
      </c>
      <c r="B3" s="7" t="s">
        <v>43</v>
      </c>
      <c r="C3" s="7" t="s">
        <v>44</v>
      </c>
      <c r="D3" s="7" t="s">
        <v>6</v>
      </c>
      <c r="E3" s="7" t="s">
        <v>7</v>
      </c>
      <c r="F3" s="7" t="s">
        <v>45</v>
      </c>
      <c r="G3" s="7">
        <v>1</v>
      </c>
      <c r="H3" s="8">
        <v>8500</v>
      </c>
      <c r="I3" s="8">
        <f>G3*H3</f>
        <v>8500</v>
      </c>
      <c r="J3" s="31" t="s">
        <v>46</v>
      </c>
      <c r="K3" s="13" t="s">
        <v>47</v>
      </c>
      <c r="L3" s="13" t="s">
        <v>48</v>
      </c>
      <c r="M3" s="32">
        <f>I3+I4</f>
        <v>90000</v>
      </c>
      <c r="N3" s="32">
        <f>M3/10000</f>
        <v>9</v>
      </c>
    </row>
    <row r="4" ht="33" customHeight="1" spans="1:14">
      <c r="A4" s="7"/>
      <c r="B4" s="7"/>
      <c r="C4" s="7"/>
      <c r="D4" s="7" t="s">
        <v>16</v>
      </c>
      <c r="E4" s="9"/>
      <c r="F4" s="10" t="s">
        <v>49</v>
      </c>
      <c r="G4" s="9">
        <v>1</v>
      </c>
      <c r="H4" s="11">
        <f>90000-H3</f>
        <v>81500</v>
      </c>
      <c r="I4" s="8">
        <f t="shared" ref="I4:I37" si="0">G4*H4</f>
        <v>81500</v>
      </c>
      <c r="J4" s="31"/>
      <c r="K4" s="13"/>
      <c r="L4" s="13"/>
      <c r="M4" s="7"/>
      <c r="N4" s="7"/>
    </row>
    <row r="5" ht="33" customHeight="1" spans="1:14">
      <c r="A5" s="7">
        <v>2</v>
      </c>
      <c r="B5" s="7" t="s">
        <v>50</v>
      </c>
      <c r="C5" s="7" t="s">
        <v>51</v>
      </c>
      <c r="D5" s="7" t="s">
        <v>6</v>
      </c>
      <c r="E5" s="7" t="s">
        <v>7</v>
      </c>
      <c r="F5" s="7" t="s">
        <v>45</v>
      </c>
      <c r="G5" s="7">
        <v>1</v>
      </c>
      <c r="H5" s="8">
        <v>8500</v>
      </c>
      <c r="I5" s="8">
        <f t="shared" si="0"/>
        <v>8500</v>
      </c>
      <c r="J5" s="31" t="s">
        <v>52</v>
      </c>
      <c r="K5" s="13" t="s">
        <v>53</v>
      </c>
      <c r="L5" s="13" t="s">
        <v>54</v>
      </c>
      <c r="M5" s="32">
        <f>I5+I6</f>
        <v>290000</v>
      </c>
      <c r="N5" s="32">
        <f t="shared" ref="N5" si="1">M5/10000</f>
        <v>29</v>
      </c>
    </row>
    <row r="6" ht="33" customHeight="1" spans="1:14">
      <c r="A6" s="7"/>
      <c r="B6" s="7"/>
      <c r="C6" s="7"/>
      <c r="D6" s="7" t="s">
        <v>16</v>
      </c>
      <c r="E6" s="12"/>
      <c r="F6" s="10" t="s">
        <v>49</v>
      </c>
      <c r="G6" s="9">
        <v>1</v>
      </c>
      <c r="H6" s="11">
        <f>290000-H5</f>
        <v>281500</v>
      </c>
      <c r="I6" s="8">
        <f t="shared" si="0"/>
        <v>281500</v>
      </c>
      <c r="J6" s="31"/>
      <c r="K6" s="13"/>
      <c r="L6" s="13"/>
      <c r="M6" s="7"/>
      <c r="N6" s="7"/>
    </row>
    <row r="7" ht="33" customHeight="1" spans="1:14">
      <c r="A7" s="7">
        <v>3</v>
      </c>
      <c r="B7" s="7" t="s">
        <v>55</v>
      </c>
      <c r="C7" s="7" t="s">
        <v>56</v>
      </c>
      <c r="D7" s="7" t="s">
        <v>6</v>
      </c>
      <c r="E7" s="7" t="s">
        <v>7</v>
      </c>
      <c r="F7" s="7" t="s">
        <v>45</v>
      </c>
      <c r="G7" s="7">
        <v>1</v>
      </c>
      <c r="H7" s="8">
        <v>8500</v>
      </c>
      <c r="I7" s="8">
        <f t="shared" si="0"/>
        <v>8500</v>
      </c>
      <c r="J7" s="31" t="s">
        <v>57</v>
      </c>
      <c r="K7" s="13" t="s">
        <v>58</v>
      </c>
      <c r="L7" s="13" t="s">
        <v>59</v>
      </c>
      <c r="M7" s="32">
        <f>I7+I8</f>
        <v>190000</v>
      </c>
      <c r="N7" s="32">
        <f t="shared" ref="N7" si="2">M7/10000</f>
        <v>19</v>
      </c>
    </row>
    <row r="8" ht="33" customHeight="1" spans="1:14">
      <c r="A8" s="7"/>
      <c r="B8" s="7"/>
      <c r="C8" s="7"/>
      <c r="D8" s="7" t="s">
        <v>16</v>
      </c>
      <c r="E8" s="12"/>
      <c r="F8" s="10" t="s">
        <v>49</v>
      </c>
      <c r="G8" s="9">
        <v>1</v>
      </c>
      <c r="H8" s="11">
        <f>190000-H7</f>
        <v>181500</v>
      </c>
      <c r="I8" s="8">
        <f t="shared" si="0"/>
        <v>181500</v>
      </c>
      <c r="J8" s="31"/>
      <c r="K8" s="13"/>
      <c r="L8" s="13"/>
      <c r="M8" s="7"/>
      <c r="N8" s="7"/>
    </row>
    <row r="9" ht="33" customHeight="1" spans="1:14">
      <c r="A9" s="7">
        <v>4</v>
      </c>
      <c r="B9" s="7" t="s">
        <v>60</v>
      </c>
      <c r="C9" s="7" t="s">
        <v>61</v>
      </c>
      <c r="D9" s="7" t="s">
        <v>6</v>
      </c>
      <c r="E9" s="7" t="s">
        <v>7</v>
      </c>
      <c r="F9" s="7" t="s">
        <v>45</v>
      </c>
      <c r="G9" s="7">
        <v>1</v>
      </c>
      <c r="H9" s="8">
        <v>8500</v>
      </c>
      <c r="I9" s="8">
        <f t="shared" si="0"/>
        <v>8500</v>
      </c>
      <c r="J9" s="31" t="s">
        <v>62</v>
      </c>
      <c r="K9" s="13" t="s">
        <v>63</v>
      </c>
      <c r="L9" s="13" t="s">
        <v>64</v>
      </c>
      <c r="M9" s="32">
        <f>I9+I10</f>
        <v>290000</v>
      </c>
      <c r="N9" s="32">
        <f t="shared" ref="N9" si="3">M9/10000</f>
        <v>29</v>
      </c>
    </row>
    <row r="10" ht="33" customHeight="1" spans="1:14">
      <c r="A10" s="7"/>
      <c r="B10" s="7"/>
      <c r="C10" s="7"/>
      <c r="D10" s="7" t="s">
        <v>16</v>
      </c>
      <c r="E10" s="12"/>
      <c r="F10" s="10" t="s">
        <v>49</v>
      </c>
      <c r="G10" s="9">
        <v>1</v>
      </c>
      <c r="H10" s="11">
        <f>290000-H9</f>
        <v>281500</v>
      </c>
      <c r="I10" s="8">
        <f t="shared" si="0"/>
        <v>281500</v>
      </c>
      <c r="J10" s="31"/>
      <c r="K10" s="13"/>
      <c r="L10" s="13"/>
      <c r="M10" s="7"/>
      <c r="N10" s="7"/>
    </row>
    <row r="11" ht="33" customHeight="1" spans="1:14">
      <c r="A11" s="7">
        <v>5</v>
      </c>
      <c r="B11" s="7" t="s">
        <v>65</v>
      </c>
      <c r="C11" s="7" t="s">
        <v>66</v>
      </c>
      <c r="D11" s="7" t="s">
        <v>6</v>
      </c>
      <c r="E11" s="7" t="s">
        <v>7</v>
      </c>
      <c r="F11" s="7" t="s">
        <v>45</v>
      </c>
      <c r="G11" s="7">
        <v>1</v>
      </c>
      <c r="H11" s="8">
        <v>8500</v>
      </c>
      <c r="I11" s="8">
        <f t="shared" si="0"/>
        <v>8500</v>
      </c>
      <c r="J11" s="33" t="s">
        <v>67</v>
      </c>
      <c r="K11" s="13" t="s">
        <v>68</v>
      </c>
      <c r="L11" s="13" t="s">
        <v>69</v>
      </c>
      <c r="M11" s="32">
        <f>I11+I12</f>
        <v>290000</v>
      </c>
      <c r="N11" s="32">
        <f t="shared" ref="N11" si="4">M11/10000</f>
        <v>29</v>
      </c>
    </row>
    <row r="12" ht="33" customHeight="1" spans="1:14">
      <c r="A12" s="7"/>
      <c r="B12" s="7"/>
      <c r="C12" s="7"/>
      <c r="D12" s="7" t="s">
        <v>16</v>
      </c>
      <c r="E12" s="12"/>
      <c r="F12" s="10" t="s">
        <v>49</v>
      </c>
      <c r="G12" s="9">
        <v>1</v>
      </c>
      <c r="H12" s="11">
        <f>290000-H11</f>
        <v>281500</v>
      </c>
      <c r="I12" s="8">
        <f t="shared" si="0"/>
        <v>281500</v>
      </c>
      <c r="J12" s="33"/>
      <c r="K12" s="13"/>
      <c r="L12" s="13"/>
      <c r="M12" s="7"/>
      <c r="N12" s="7"/>
    </row>
    <row r="13" ht="33" customHeight="1" spans="1:14">
      <c r="A13" s="7">
        <v>6</v>
      </c>
      <c r="B13" s="7" t="s">
        <v>70</v>
      </c>
      <c r="C13" s="7" t="s">
        <v>71</v>
      </c>
      <c r="D13" s="7" t="s">
        <v>6</v>
      </c>
      <c r="E13" s="7" t="s">
        <v>7</v>
      </c>
      <c r="F13" s="7" t="s">
        <v>45</v>
      </c>
      <c r="G13" s="7">
        <v>1</v>
      </c>
      <c r="H13" s="8">
        <v>8500</v>
      </c>
      <c r="I13" s="8">
        <f t="shared" si="0"/>
        <v>8500</v>
      </c>
      <c r="J13" s="31" t="s">
        <v>72</v>
      </c>
      <c r="K13" s="13" t="s">
        <v>73</v>
      </c>
      <c r="L13" s="13" t="s">
        <v>74</v>
      </c>
      <c r="M13" s="32">
        <f>I13+I14</f>
        <v>190000</v>
      </c>
      <c r="N13" s="32">
        <f t="shared" ref="N13" si="5">M13/10000</f>
        <v>19</v>
      </c>
    </row>
    <row r="14" ht="33" customHeight="1" spans="1:14">
      <c r="A14" s="7"/>
      <c r="B14" s="7"/>
      <c r="C14" s="7"/>
      <c r="D14" s="7" t="s">
        <v>16</v>
      </c>
      <c r="E14" s="12"/>
      <c r="F14" s="10" t="s">
        <v>49</v>
      </c>
      <c r="G14" s="9">
        <v>1</v>
      </c>
      <c r="H14" s="11">
        <f>190000-H13</f>
        <v>181500</v>
      </c>
      <c r="I14" s="8">
        <f t="shared" si="0"/>
        <v>181500</v>
      </c>
      <c r="J14" s="31"/>
      <c r="K14" s="13"/>
      <c r="L14" s="13"/>
      <c r="M14" s="7"/>
      <c r="N14" s="7"/>
    </row>
    <row r="15" ht="33" customHeight="1" spans="1:14">
      <c r="A15" s="7">
        <v>7</v>
      </c>
      <c r="B15" s="7" t="s">
        <v>75</v>
      </c>
      <c r="C15" s="7" t="s">
        <v>76</v>
      </c>
      <c r="D15" s="7" t="s">
        <v>6</v>
      </c>
      <c r="E15" s="7" t="s">
        <v>7</v>
      </c>
      <c r="F15" s="7" t="s">
        <v>45</v>
      </c>
      <c r="G15" s="7">
        <v>1</v>
      </c>
      <c r="H15" s="8">
        <v>8500</v>
      </c>
      <c r="I15" s="8">
        <f t="shared" si="0"/>
        <v>8500</v>
      </c>
      <c r="J15" s="31" t="s">
        <v>77</v>
      </c>
      <c r="K15" s="13" t="s">
        <v>78</v>
      </c>
      <c r="L15" s="13" t="s">
        <v>79</v>
      </c>
      <c r="M15" s="32">
        <f>I15+I16</f>
        <v>90000</v>
      </c>
      <c r="N15" s="32">
        <f t="shared" ref="N15" si="6">M15/10000</f>
        <v>9</v>
      </c>
    </row>
    <row r="16" ht="33" customHeight="1" spans="1:14">
      <c r="A16" s="7"/>
      <c r="B16" s="7"/>
      <c r="C16" s="7"/>
      <c r="D16" s="7" t="s">
        <v>16</v>
      </c>
      <c r="E16" s="12"/>
      <c r="F16" s="10" t="s">
        <v>49</v>
      </c>
      <c r="G16" s="9">
        <v>1</v>
      </c>
      <c r="H16" s="11">
        <f>90000-H15</f>
        <v>81500</v>
      </c>
      <c r="I16" s="8">
        <f t="shared" si="0"/>
        <v>81500</v>
      </c>
      <c r="J16" s="31"/>
      <c r="K16" s="13"/>
      <c r="L16" s="13"/>
      <c r="M16" s="7"/>
      <c r="N16" s="7"/>
    </row>
    <row r="17" ht="33" customHeight="1" spans="1:14">
      <c r="A17" s="7">
        <v>8</v>
      </c>
      <c r="B17" s="7" t="s">
        <v>80</v>
      </c>
      <c r="C17" s="7" t="s">
        <v>81</v>
      </c>
      <c r="D17" s="7" t="s">
        <v>6</v>
      </c>
      <c r="E17" s="7" t="s">
        <v>7</v>
      </c>
      <c r="F17" s="7" t="s">
        <v>45</v>
      </c>
      <c r="G17" s="7">
        <v>1</v>
      </c>
      <c r="H17" s="8">
        <v>8500</v>
      </c>
      <c r="I17" s="8">
        <f t="shared" si="0"/>
        <v>8500</v>
      </c>
      <c r="J17" s="31" t="s">
        <v>82</v>
      </c>
      <c r="K17" s="13" t="s">
        <v>83</v>
      </c>
      <c r="L17" s="13" t="s">
        <v>84</v>
      </c>
      <c r="M17" s="32">
        <f>I17+I18</f>
        <v>290000</v>
      </c>
      <c r="N17" s="32">
        <f t="shared" ref="N17" si="7">M17/10000</f>
        <v>29</v>
      </c>
    </row>
    <row r="18" ht="33" customHeight="1" spans="1:14">
      <c r="A18" s="7"/>
      <c r="B18" s="7"/>
      <c r="C18" s="7"/>
      <c r="D18" s="7" t="s">
        <v>16</v>
      </c>
      <c r="E18" s="12"/>
      <c r="F18" s="10" t="s">
        <v>49</v>
      </c>
      <c r="G18" s="9">
        <v>1</v>
      </c>
      <c r="H18" s="11">
        <f>290000-H17</f>
        <v>281500</v>
      </c>
      <c r="I18" s="8">
        <f t="shared" si="0"/>
        <v>281500</v>
      </c>
      <c r="J18" s="31"/>
      <c r="K18" s="13"/>
      <c r="L18" s="13"/>
      <c r="M18" s="7"/>
      <c r="N18" s="7"/>
    </row>
    <row r="19" ht="33" customHeight="1" spans="1:14">
      <c r="A19" s="7">
        <v>9</v>
      </c>
      <c r="B19" s="7" t="s">
        <v>85</v>
      </c>
      <c r="C19" s="7" t="s">
        <v>86</v>
      </c>
      <c r="D19" s="7" t="s">
        <v>6</v>
      </c>
      <c r="E19" s="7" t="s">
        <v>7</v>
      </c>
      <c r="F19" s="7" t="s">
        <v>45</v>
      </c>
      <c r="G19" s="7">
        <v>1</v>
      </c>
      <c r="H19" s="8">
        <v>8500</v>
      </c>
      <c r="I19" s="8">
        <f t="shared" si="0"/>
        <v>8500</v>
      </c>
      <c r="J19" s="31" t="s">
        <v>87</v>
      </c>
      <c r="K19" s="13" t="s">
        <v>88</v>
      </c>
      <c r="L19" s="13" t="s">
        <v>89</v>
      </c>
      <c r="M19" s="32">
        <f>I19+I20</f>
        <v>290000</v>
      </c>
      <c r="N19" s="32">
        <f t="shared" ref="N19" si="8">M19/10000</f>
        <v>29</v>
      </c>
    </row>
    <row r="20" ht="33" customHeight="1" spans="1:14">
      <c r="A20" s="7"/>
      <c r="B20" s="7"/>
      <c r="C20" s="7"/>
      <c r="D20" s="7" t="s">
        <v>16</v>
      </c>
      <c r="E20" s="12"/>
      <c r="F20" s="10" t="s">
        <v>49</v>
      </c>
      <c r="G20" s="9">
        <v>1</v>
      </c>
      <c r="H20" s="11">
        <f>290000-H19</f>
        <v>281500</v>
      </c>
      <c r="I20" s="8">
        <f t="shared" si="0"/>
        <v>281500</v>
      </c>
      <c r="J20" s="31"/>
      <c r="K20" s="13"/>
      <c r="L20" s="13"/>
      <c r="M20" s="7"/>
      <c r="N20" s="7"/>
    </row>
    <row r="21" ht="33" customHeight="1" spans="1:14">
      <c r="A21" s="7">
        <v>10</v>
      </c>
      <c r="B21" s="7" t="s">
        <v>90</v>
      </c>
      <c r="C21" s="13" t="s">
        <v>91</v>
      </c>
      <c r="D21" s="7" t="s">
        <v>6</v>
      </c>
      <c r="E21" s="7" t="s">
        <v>7</v>
      </c>
      <c r="F21" s="7" t="s">
        <v>45</v>
      </c>
      <c r="G21" s="7">
        <v>1</v>
      </c>
      <c r="H21" s="8">
        <v>8500</v>
      </c>
      <c r="I21" s="8">
        <f t="shared" si="0"/>
        <v>8500</v>
      </c>
      <c r="J21" s="31" t="s">
        <v>92</v>
      </c>
      <c r="K21" s="13" t="s">
        <v>93</v>
      </c>
      <c r="L21" s="13" t="s">
        <v>94</v>
      </c>
      <c r="M21" s="34">
        <f>I21+I22</f>
        <v>290000</v>
      </c>
      <c r="N21" s="32">
        <f t="shared" ref="N21" si="9">M21/10000</f>
        <v>29</v>
      </c>
    </row>
    <row r="22" ht="33" customHeight="1" spans="1:14">
      <c r="A22" s="7"/>
      <c r="B22" s="7"/>
      <c r="C22" s="13"/>
      <c r="D22" s="7" t="s">
        <v>16</v>
      </c>
      <c r="E22" s="12"/>
      <c r="F22" s="10" t="s">
        <v>49</v>
      </c>
      <c r="G22" s="9">
        <v>1</v>
      </c>
      <c r="H22" s="11">
        <f>290000-H21</f>
        <v>281500</v>
      </c>
      <c r="I22" s="8">
        <f t="shared" si="0"/>
        <v>281500</v>
      </c>
      <c r="J22" s="31"/>
      <c r="K22" s="13"/>
      <c r="L22" s="13"/>
      <c r="M22" s="13"/>
      <c r="N22" s="7"/>
    </row>
    <row r="23" ht="33" customHeight="1" spans="1:14">
      <c r="A23" s="7">
        <v>11</v>
      </c>
      <c r="B23" s="7" t="s">
        <v>95</v>
      </c>
      <c r="C23" s="7" t="s">
        <v>96</v>
      </c>
      <c r="D23" s="7" t="s">
        <v>6</v>
      </c>
      <c r="E23" s="7" t="s">
        <v>7</v>
      </c>
      <c r="F23" s="7" t="s">
        <v>45</v>
      </c>
      <c r="G23" s="7">
        <v>1</v>
      </c>
      <c r="H23" s="8">
        <v>8500</v>
      </c>
      <c r="I23" s="8">
        <f t="shared" si="0"/>
        <v>8500</v>
      </c>
      <c r="J23" s="31" t="s">
        <v>97</v>
      </c>
      <c r="K23" s="13" t="s">
        <v>98</v>
      </c>
      <c r="L23" s="13" t="s">
        <v>99</v>
      </c>
      <c r="M23" s="32">
        <f>I23+I24</f>
        <v>290000</v>
      </c>
      <c r="N23" s="32">
        <f t="shared" ref="N23" si="10">M23/10000</f>
        <v>29</v>
      </c>
    </row>
    <row r="24" ht="33" customHeight="1" spans="1:14">
      <c r="A24" s="7"/>
      <c r="B24" s="7"/>
      <c r="C24" s="7"/>
      <c r="D24" s="7" t="s">
        <v>16</v>
      </c>
      <c r="E24" s="12"/>
      <c r="F24" s="10" t="s">
        <v>49</v>
      </c>
      <c r="G24" s="9">
        <v>1</v>
      </c>
      <c r="H24" s="11">
        <f>290000-H23</f>
        <v>281500</v>
      </c>
      <c r="I24" s="8">
        <f t="shared" si="0"/>
        <v>281500</v>
      </c>
      <c r="J24" s="31"/>
      <c r="K24" s="13"/>
      <c r="L24" s="13"/>
      <c r="M24" s="7"/>
      <c r="N24" s="7"/>
    </row>
    <row r="25" ht="33" customHeight="1" spans="1:14">
      <c r="A25" s="7">
        <v>12</v>
      </c>
      <c r="B25" s="7" t="s">
        <v>100</v>
      </c>
      <c r="C25" s="7" t="s">
        <v>101</v>
      </c>
      <c r="D25" s="7" t="s">
        <v>6</v>
      </c>
      <c r="E25" s="7" t="s">
        <v>7</v>
      </c>
      <c r="F25" s="7" t="s">
        <v>45</v>
      </c>
      <c r="G25" s="7">
        <v>1</v>
      </c>
      <c r="H25" s="8">
        <v>8500</v>
      </c>
      <c r="I25" s="8">
        <f t="shared" si="0"/>
        <v>8500</v>
      </c>
      <c r="J25" s="31" t="s">
        <v>102</v>
      </c>
      <c r="K25" s="13" t="s">
        <v>103</v>
      </c>
      <c r="L25" s="13" t="s">
        <v>104</v>
      </c>
      <c r="M25" s="32">
        <f>I25+I26</f>
        <v>190000</v>
      </c>
      <c r="N25" s="32">
        <f t="shared" ref="N25" si="11">M25/10000</f>
        <v>19</v>
      </c>
    </row>
    <row r="26" ht="33" customHeight="1" spans="1:14">
      <c r="A26" s="7"/>
      <c r="B26" s="7"/>
      <c r="C26" s="7"/>
      <c r="D26" s="7" t="s">
        <v>16</v>
      </c>
      <c r="E26" s="12"/>
      <c r="F26" s="10" t="s">
        <v>49</v>
      </c>
      <c r="G26" s="9">
        <v>1</v>
      </c>
      <c r="H26" s="11">
        <f>190000-H25</f>
        <v>181500</v>
      </c>
      <c r="I26" s="8">
        <f t="shared" si="0"/>
        <v>181500</v>
      </c>
      <c r="J26" s="31"/>
      <c r="K26" s="13"/>
      <c r="L26" s="13"/>
      <c r="M26" s="7"/>
      <c r="N26" s="7"/>
    </row>
    <row r="27" ht="33" customHeight="1" spans="1:14">
      <c r="A27" s="7">
        <v>13</v>
      </c>
      <c r="B27" s="7" t="s">
        <v>105</v>
      </c>
      <c r="C27" s="7" t="s">
        <v>106</v>
      </c>
      <c r="D27" s="7" t="s">
        <v>6</v>
      </c>
      <c r="E27" s="7" t="s">
        <v>7</v>
      </c>
      <c r="F27" s="7" t="s">
        <v>45</v>
      </c>
      <c r="G27" s="7">
        <v>1</v>
      </c>
      <c r="H27" s="8">
        <v>8500</v>
      </c>
      <c r="I27" s="8">
        <f t="shared" si="0"/>
        <v>8500</v>
      </c>
      <c r="J27" s="31" t="s">
        <v>107</v>
      </c>
      <c r="K27" s="13" t="s">
        <v>108</v>
      </c>
      <c r="L27" s="13" t="s">
        <v>109</v>
      </c>
      <c r="M27" s="32">
        <f>I27+I28</f>
        <v>90000</v>
      </c>
      <c r="N27" s="32">
        <f t="shared" ref="N27" si="12">M27/10000</f>
        <v>9</v>
      </c>
    </row>
    <row r="28" ht="33" customHeight="1" spans="1:14">
      <c r="A28" s="7"/>
      <c r="B28" s="7"/>
      <c r="C28" s="7"/>
      <c r="D28" s="7" t="s">
        <v>16</v>
      </c>
      <c r="E28" s="12"/>
      <c r="F28" s="10" t="s">
        <v>49</v>
      </c>
      <c r="G28" s="9">
        <v>1</v>
      </c>
      <c r="H28" s="11">
        <f>90000-H27</f>
        <v>81500</v>
      </c>
      <c r="I28" s="8">
        <f t="shared" si="0"/>
        <v>81500</v>
      </c>
      <c r="J28" s="31"/>
      <c r="K28" s="13"/>
      <c r="L28" s="13"/>
      <c r="M28" s="7"/>
      <c r="N28" s="7"/>
    </row>
    <row r="29" ht="33" customHeight="1" spans="1:14">
      <c r="A29" s="7">
        <v>14</v>
      </c>
      <c r="B29" s="7" t="s">
        <v>110</v>
      </c>
      <c r="C29" s="7" t="s">
        <v>111</v>
      </c>
      <c r="D29" s="7" t="s">
        <v>6</v>
      </c>
      <c r="E29" s="7" t="s">
        <v>7</v>
      </c>
      <c r="F29" s="7" t="s">
        <v>45</v>
      </c>
      <c r="G29" s="7">
        <v>1</v>
      </c>
      <c r="H29" s="8">
        <v>8500</v>
      </c>
      <c r="I29" s="8">
        <f t="shared" si="0"/>
        <v>8500</v>
      </c>
      <c r="J29" s="31" t="s">
        <v>112</v>
      </c>
      <c r="K29" s="13" t="s">
        <v>113</v>
      </c>
      <c r="L29" s="13" t="s">
        <v>114</v>
      </c>
      <c r="M29" s="32">
        <f>I29+I30</f>
        <v>90000</v>
      </c>
      <c r="N29" s="32">
        <f t="shared" ref="N29" si="13">M29/10000</f>
        <v>9</v>
      </c>
    </row>
    <row r="30" ht="33" customHeight="1" spans="1:14">
      <c r="A30" s="7"/>
      <c r="B30" s="7"/>
      <c r="C30" s="7"/>
      <c r="D30" s="7" t="s">
        <v>16</v>
      </c>
      <c r="E30" s="14"/>
      <c r="F30" s="10" t="s">
        <v>49</v>
      </c>
      <c r="G30" s="9">
        <v>1</v>
      </c>
      <c r="H30" s="11">
        <f>90000-H29</f>
        <v>81500</v>
      </c>
      <c r="I30" s="8">
        <f t="shared" si="0"/>
        <v>81500</v>
      </c>
      <c r="J30" s="31"/>
      <c r="K30" s="13"/>
      <c r="L30" s="13"/>
      <c r="M30" s="7"/>
      <c r="N30" s="7"/>
    </row>
    <row r="31" ht="31.5" spans="1:14">
      <c r="A31" s="15">
        <v>15</v>
      </c>
      <c r="B31" s="16" t="s">
        <v>115</v>
      </c>
      <c r="C31" s="17" t="s">
        <v>116</v>
      </c>
      <c r="D31" s="18" t="s">
        <v>8</v>
      </c>
      <c r="E31" s="19" t="s">
        <v>9</v>
      </c>
      <c r="F31" s="10" t="s">
        <v>49</v>
      </c>
      <c r="G31" s="9">
        <v>1</v>
      </c>
      <c r="H31" s="11">
        <v>153000</v>
      </c>
      <c r="I31" s="8">
        <f t="shared" si="0"/>
        <v>153000</v>
      </c>
      <c r="J31" s="31"/>
      <c r="K31" s="13"/>
      <c r="L31" s="13"/>
      <c r="M31" s="35">
        <f>I31+I32+I33+I34+I35+I36+I37</f>
        <v>2890000</v>
      </c>
      <c r="N31" s="32">
        <f>M31/10000</f>
        <v>289</v>
      </c>
    </row>
    <row r="32" ht="31.5" spans="1:14">
      <c r="A32" s="15"/>
      <c r="B32" s="15"/>
      <c r="C32" s="20"/>
      <c r="D32" s="18" t="s">
        <v>10</v>
      </c>
      <c r="E32" s="19" t="s">
        <v>11</v>
      </c>
      <c r="F32" s="10" t="s">
        <v>49</v>
      </c>
      <c r="G32" s="9">
        <v>1</v>
      </c>
      <c r="H32" s="11">
        <v>160000</v>
      </c>
      <c r="I32" s="8">
        <f t="shared" si="0"/>
        <v>160000</v>
      </c>
      <c r="J32" s="31"/>
      <c r="K32" s="13"/>
      <c r="L32" s="13"/>
      <c r="M32" s="20"/>
      <c r="N32" s="7"/>
    </row>
    <row r="33" ht="31.5" spans="1:14">
      <c r="A33" s="15"/>
      <c r="B33" s="15"/>
      <c r="C33" s="20"/>
      <c r="D33" s="18" t="s">
        <v>12</v>
      </c>
      <c r="E33" s="19" t="s">
        <v>13</v>
      </c>
      <c r="F33" s="10" t="s">
        <v>49</v>
      </c>
      <c r="G33" s="9">
        <v>1</v>
      </c>
      <c r="H33" s="11">
        <v>175000</v>
      </c>
      <c r="I33" s="8">
        <f t="shared" si="0"/>
        <v>175000</v>
      </c>
      <c r="J33" s="31"/>
      <c r="K33" s="13"/>
      <c r="L33" s="13"/>
      <c r="M33" s="20"/>
      <c r="N33" s="7"/>
    </row>
    <row r="34" ht="31.5" spans="1:14">
      <c r="A34" s="15"/>
      <c r="B34" s="15"/>
      <c r="C34" s="20"/>
      <c r="D34" s="18" t="s">
        <v>14</v>
      </c>
      <c r="E34" s="19" t="s">
        <v>15</v>
      </c>
      <c r="F34" s="10" t="s">
        <v>49</v>
      </c>
      <c r="G34" s="9">
        <v>1</v>
      </c>
      <c r="H34" s="11">
        <v>163000</v>
      </c>
      <c r="I34" s="8">
        <f t="shared" si="0"/>
        <v>163000</v>
      </c>
      <c r="J34" s="36" t="s">
        <v>117</v>
      </c>
      <c r="K34" s="37" t="s">
        <v>118</v>
      </c>
      <c r="L34" s="38" t="s">
        <v>119</v>
      </c>
      <c r="M34" s="20"/>
      <c r="N34" s="7"/>
    </row>
    <row r="35" ht="24.95" customHeight="1" spans="1:14">
      <c r="A35" s="15"/>
      <c r="B35" s="15"/>
      <c r="C35" s="20"/>
      <c r="D35" s="21" t="s">
        <v>16</v>
      </c>
      <c r="E35" s="22"/>
      <c r="F35" s="10" t="s">
        <v>49</v>
      </c>
      <c r="G35" s="9">
        <v>1</v>
      </c>
      <c r="H35" s="11">
        <v>509000</v>
      </c>
      <c r="I35" s="8">
        <f t="shared" si="0"/>
        <v>509000</v>
      </c>
      <c r="J35" s="39"/>
      <c r="K35" s="40"/>
      <c r="L35" s="41"/>
      <c r="M35" s="20"/>
      <c r="N35" s="7"/>
    </row>
    <row r="36" ht="24.95" customHeight="1" spans="1:14">
      <c r="A36" s="15"/>
      <c r="B36" s="15"/>
      <c r="C36" s="20"/>
      <c r="D36" s="23" t="s">
        <v>18</v>
      </c>
      <c r="E36" s="22"/>
      <c r="F36" s="24" t="s">
        <v>120</v>
      </c>
      <c r="G36" s="9">
        <v>1</v>
      </c>
      <c r="H36" s="11">
        <v>230000</v>
      </c>
      <c r="I36" s="8">
        <f t="shared" si="0"/>
        <v>230000</v>
      </c>
      <c r="J36" s="39"/>
      <c r="K36" s="40"/>
      <c r="L36" s="41"/>
      <c r="M36" s="20"/>
      <c r="N36" s="7"/>
    </row>
    <row r="37" ht="33" customHeight="1" spans="1:14">
      <c r="A37" s="25"/>
      <c r="B37" s="25"/>
      <c r="C37" s="25"/>
      <c r="D37" s="26" t="s">
        <v>19</v>
      </c>
      <c r="E37" s="27"/>
      <c r="F37" s="24" t="s">
        <v>120</v>
      </c>
      <c r="G37" s="9">
        <v>1</v>
      </c>
      <c r="H37" s="28">
        <v>1500000</v>
      </c>
      <c r="I37" s="32">
        <f t="shared" si="0"/>
        <v>1500000</v>
      </c>
      <c r="J37" s="42"/>
      <c r="K37" s="43"/>
      <c r="L37" s="44"/>
      <c r="M37" s="25"/>
      <c r="N37" s="7"/>
    </row>
    <row r="38" spans="1:12">
      <c r="A38" s="29" t="s">
        <v>20</v>
      </c>
      <c r="B38" s="29"/>
      <c r="C38" s="29"/>
      <c r="D38" s="29"/>
      <c r="E38" s="29"/>
      <c r="F38" s="29"/>
      <c r="G38" s="29"/>
      <c r="H38" s="29"/>
      <c r="I38" s="45">
        <f>SUM(I3:I37)</f>
        <v>5850000</v>
      </c>
      <c r="J38" s="46"/>
      <c r="K38" s="46"/>
      <c r="L38" s="46"/>
    </row>
  </sheetData>
  <autoFilter ref="A2:M38">
    <extLst/>
  </autoFilter>
  <mergeCells count="122">
    <mergeCell ref="A1:K1"/>
    <mergeCell ref="A38:H38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7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7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7"/>
    <mergeCell ref="J3:J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4:J37"/>
    <mergeCell ref="K3:K4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4:K37"/>
    <mergeCell ref="L3:L4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4:L37"/>
    <mergeCell ref="M3:M4"/>
    <mergeCell ref="M5:M6"/>
    <mergeCell ref="M7:M8"/>
    <mergeCell ref="M9:M10"/>
    <mergeCell ref="M11:M12"/>
    <mergeCell ref="M13:M14"/>
    <mergeCell ref="M15:M16"/>
    <mergeCell ref="M17:M18"/>
    <mergeCell ref="M19:M20"/>
    <mergeCell ref="M21:M22"/>
    <mergeCell ref="M23:M24"/>
    <mergeCell ref="M25:M26"/>
    <mergeCell ref="M27:M28"/>
    <mergeCell ref="M29:M30"/>
    <mergeCell ref="M31:M37"/>
    <mergeCell ref="N3:N4"/>
    <mergeCell ref="N5:N6"/>
    <mergeCell ref="N7:N8"/>
    <mergeCell ref="N9:N10"/>
    <mergeCell ref="N11:N12"/>
    <mergeCell ref="N13:N14"/>
    <mergeCell ref="N15:N16"/>
    <mergeCell ref="N17:N18"/>
    <mergeCell ref="N19:N20"/>
    <mergeCell ref="N21:N22"/>
    <mergeCell ref="N23:N24"/>
    <mergeCell ref="N25:N26"/>
    <mergeCell ref="N27:N28"/>
    <mergeCell ref="N29:N30"/>
    <mergeCell ref="N31:N37"/>
  </mergeCells>
  <dataValidations count="2">
    <dataValidation type="list" allowBlank="1" showInputMessage="1" showErrorMessage="1" sqref="F3:F35">
      <formula1>"台,批,套"</formula1>
    </dataValidation>
    <dataValidation allowBlank="1" showInputMessage="1" showErrorMessage="1" sqref="G4:G37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4" sqref="G14"/>
    </sheetView>
  </sheetViews>
  <sheetFormatPr defaultColWidth="8.96666666666667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税金计算</vt:lpstr>
      <vt:lpstr>销项税额</vt:lpstr>
      <vt:lpstr>进项税额</vt:lpstr>
      <vt:lpstr>开票明细</vt:lpstr>
      <vt:lpstr>内蒙开票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杨映澜</cp:lastModifiedBy>
  <dcterms:created xsi:type="dcterms:W3CDTF">2018-05-26T03:28:00Z</dcterms:created>
  <dcterms:modified xsi:type="dcterms:W3CDTF">2022-10-14T02:07:53Z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24A3E4B0C1494E848543CFF292B3CE65</vt:lpwstr>
  </property>
</Properties>
</file>