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总表" sheetId="1" r:id="rId1"/>
    <sheet name="Sheet1" sheetId="2" r:id="rId2"/>
  </sheets>
  <externalReferences>
    <externalReference r:id="rId3"/>
  </externalReferenc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8" authorId="0">
      <text>
        <r>
          <rPr>
            <sz val="9"/>
            <rFont val="宋体"/>
            <charset val="134"/>
          </rPr>
          <t>18612728181</t>
        </r>
      </text>
    </comment>
  </commentList>
</comments>
</file>

<file path=xl/sharedStrings.xml><?xml version="1.0" encoding="utf-8"?>
<sst xmlns="http://schemas.openxmlformats.org/spreadsheetml/2006/main" count="89" uniqueCount="55">
  <si>
    <t>创联致信工资-2021年7月</t>
  </si>
  <si>
    <t>劳务派遣小计</t>
  </si>
  <si>
    <t>考勤</t>
  </si>
  <si>
    <t xml:space="preserve">  人 数</t>
  </si>
  <si>
    <t>病假天数</t>
  </si>
  <si>
    <t>事假天数</t>
  </si>
  <si>
    <t>年假天数</t>
  </si>
  <si>
    <t>考勤扣减</t>
  </si>
  <si>
    <t>差旅天数</t>
  </si>
  <si>
    <t>差旅补助</t>
  </si>
  <si>
    <t>公司支出</t>
  </si>
  <si>
    <t>工资</t>
  </si>
  <si>
    <t>实发工资</t>
  </si>
  <si>
    <t>个税</t>
  </si>
  <si>
    <t>社保</t>
  </si>
  <si>
    <t>公积金</t>
  </si>
  <si>
    <t>合计：</t>
  </si>
  <si>
    <t>序号</t>
  </si>
  <si>
    <t>姓名</t>
  </si>
  <si>
    <t>缴款基数</t>
  </si>
  <si>
    <t>注释</t>
  </si>
  <si>
    <t>工资标准</t>
  </si>
  <si>
    <t>基本工资60%</t>
  </si>
  <si>
    <t>绩效工资40%</t>
  </si>
  <si>
    <t>其他补助</t>
  </si>
  <si>
    <t>其他扣除/奖励/月</t>
  </si>
  <si>
    <t>工资总额</t>
  </si>
  <si>
    <t>养老保险</t>
  </si>
  <si>
    <t>失业保险</t>
  </si>
  <si>
    <t>医疗保险</t>
  </si>
  <si>
    <t>扣除保险小计</t>
  </si>
  <si>
    <t>应纳税额</t>
  </si>
  <si>
    <t>实发数</t>
  </si>
  <si>
    <t>戚宏祥</t>
  </si>
  <si>
    <t>创联/劳务派遣</t>
  </si>
  <si>
    <t>-</t>
  </si>
  <si>
    <t>黄雅迪</t>
  </si>
  <si>
    <t>戴宏俐</t>
  </si>
  <si>
    <t>郭建</t>
  </si>
  <si>
    <t>唐帅超</t>
  </si>
  <si>
    <t>张爽</t>
  </si>
  <si>
    <t>菲利华/劳务派遣</t>
  </si>
  <si>
    <t>姚嘉</t>
  </si>
  <si>
    <t>合计</t>
  </si>
  <si>
    <t>部门</t>
  </si>
  <si>
    <t xml:space="preserve">养老 </t>
  </si>
  <si>
    <t>失业</t>
  </si>
  <si>
    <t>工伤</t>
  </si>
  <si>
    <t>医疗</t>
  </si>
  <si>
    <t xml:space="preserve">单位缴费 </t>
  </si>
  <si>
    <t xml:space="preserve">个人缴费 </t>
  </si>
  <si>
    <t>养老合计</t>
  </si>
  <si>
    <t>失业合计</t>
  </si>
  <si>
    <t>医疗合计</t>
  </si>
  <si>
    <t>保险合计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</si>
</sst>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* #,##0.00_ ;_ * \-#,##0.00_ ;_ * \-??_ ;_ @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178" formatCode="#,##0.00_ "/>
    <numFmt numFmtId="179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1"/>
      <name val="宋体"/>
      <charset val="134"/>
    </font>
    <font>
      <sz val="11"/>
      <name val="Arial"/>
      <charset val="0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11" fillId="6" borderId="11" applyNumberFormat="0" applyAlignment="0" applyProtection="0">
      <alignment vertical="center"/>
    </xf>
    <xf numFmtId="0" fontId="23" fillId="24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70">
    <xf numFmtId="0" fontId="0" fillId="0" borderId="0" xfId="0">
      <alignment vertical="center"/>
    </xf>
    <xf numFmtId="176" fontId="1" fillId="0" borderId="0" xfId="33" applyNumberFormat="1" applyFont="1" applyFill="1" applyBorder="1" applyAlignment="1" applyProtection="1">
      <alignment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76" fontId="1" fillId="0" borderId="1" xfId="33" applyNumberFormat="1" applyFont="1" applyFill="1" applyBorder="1" applyAlignment="1" applyProtection="1">
      <alignment horizontal="center" wrapText="1" shrinkToFit="1"/>
    </xf>
    <xf numFmtId="176" fontId="1" fillId="0" borderId="2" xfId="33" applyNumberFormat="1" applyFont="1" applyFill="1" applyBorder="1" applyAlignment="1" applyProtection="1">
      <alignment horizontal="center" vertical="center" wrapText="1"/>
    </xf>
    <xf numFmtId="176" fontId="1" fillId="0" borderId="2" xfId="33" applyNumberFormat="1" applyFont="1" applyFill="1" applyBorder="1" applyAlignment="1" applyProtection="1">
      <alignment wrapText="1"/>
    </xf>
    <xf numFmtId="177" fontId="1" fillId="0" borderId="2" xfId="33" applyNumberFormat="1" applyFont="1" applyFill="1" applyBorder="1" applyAlignment="1" applyProtection="1">
      <alignment wrapText="1"/>
    </xf>
    <xf numFmtId="177" fontId="1" fillId="0" borderId="3" xfId="33" applyNumberFormat="1" applyFont="1" applyFill="1" applyBorder="1" applyAlignment="1" applyProtection="1">
      <alignment wrapText="1"/>
    </xf>
    <xf numFmtId="176" fontId="1" fillId="0" borderId="3" xfId="8" applyNumberFormat="1" applyFont="1" applyFill="1" applyBorder="1" applyAlignment="1" applyProtection="1">
      <alignment wrapText="1"/>
    </xf>
    <xf numFmtId="0" fontId="2" fillId="0" borderId="4" xfId="33" applyNumberFormat="1" applyFont="1" applyFill="1" applyBorder="1" applyAlignment="1" applyProtection="1">
      <alignment horizontal="center" vertical="center" wrapText="1" shrinkToFit="1"/>
    </xf>
    <xf numFmtId="0" fontId="1" fillId="0" borderId="5" xfId="33" applyFont="1" applyFill="1" applyBorder="1" applyAlignment="1">
      <alignment horizontal="center" vertical="center"/>
    </xf>
    <xf numFmtId="177" fontId="1" fillId="0" borderId="5" xfId="33" applyNumberFormat="1" applyFont="1" applyFill="1" applyBorder="1" applyAlignment="1" applyProtection="1">
      <alignment vertical="center" shrinkToFit="1"/>
    </xf>
    <xf numFmtId="178" fontId="1" fillId="0" borderId="5" xfId="50" applyNumberFormat="1" applyFont="1" applyFill="1" applyBorder="1" applyAlignment="1">
      <alignment vertical="center"/>
    </xf>
    <xf numFmtId="176" fontId="1" fillId="0" borderId="5" xfId="8" applyNumberFormat="1" applyFont="1" applyFill="1" applyBorder="1" applyAlignment="1" applyProtection="1">
      <alignment vertical="center"/>
    </xf>
    <xf numFmtId="0" fontId="2" fillId="0" borderId="6" xfId="33" applyNumberFormat="1" applyFont="1" applyFill="1" applyBorder="1" applyAlignment="1" applyProtection="1">
      <alignment horizontal="center" vertical="center" wrapText="1" shrinkToFit="1"/>
    </xf>
    <xf numFmtId="0" fontId="1" fillId="0" borderId="7" xfId="33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left"/>
    </xf>
    <xf numFmtId="176" fontId="1" fillId="0" borderId="7" xfId="33" applyNumberFormat="1" applyFont="1" applyFill="1" applyBorder="1" applyAlignment="1" applyProtection="1">
      <alignment shrinkToFit="1"/>
    </xf>
    <xf numFmtId="178" fontId="1" fillId="0" borderId="7" xfId="50" applyNumberFormat="1" applyFont="1" applyFill="1" applyBorder="1" applyAlignment="1">
      <alignment vertical="center"/>
    </xf>
    <xf numFmtId="176" fontId="1" fillId="0" borderId="7" xfId="8" applyNumberFormat="1" applyFont="1" applyFill="1" applyBorder="1" applyAlignment="1" applyProtection="1">
      <alignment vertical="center"/>
    </xf>
    <xf numFmtId="0" fontId="2" fillId="0" borderId="5" xfId="33" applyNumberFormat="1" applyFont="1" applyFill="1" applyBorder="1" applyAlignment="1" applyProtection="1">
      <alignment horizontal="center" vertical="center" wrapText="1" shrinkToFit="1"/>
    </xf>
    <xf numFmtId="0" fontId="3" fillId="0" borderId="5" xfId="0" applyNumberFormat="1" applyFont="1" applyFill="1" applyBorder="1" applyAlignment="1">
      <alignment horizontal="left"/>
    </xf>
    <xf numFmtId="176" fontId="1" fillId="0" borderId="5" xfId="33" applyNumberFormat="1" applyFont="1" applyFill="1" applyBorder="1" applyAlignment="1" applyProtection="1">
      <alignment shrinkToFit="1"/>
    </xf>
    <xf numFmtId="0" fontId="2" fillId="0" borderId="5" xfId="33" applyNumberFormat="1" applyFont="1" applyFill="1" applyBorder="1" applyAlignment="1" applyProtection="1">
      <alignment horizontal="center" vertical="center" wrapText="1" shrinkToFit="1"/>
    </xf>
    <xf numFmtId="0" fontId="1" fillId="0" borderId="5" xfId="33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/>
    </xf>
    <xf numFmtId="176" fontId="1" fillId="0" borderId="5" xfId="33" applyNumberFormat="1" applyFont="1" applyFill="1" applyBorder="1" applyAlignment="1" applyProtection="1">
      <alignment shrinkToFit="1"/>
    </xf>
    <xf numFmtId="178" fontId="1" fillId="0" borderId="5" xfId="50" applyNumberFormat="1" applyFont="1" applyFill="1" applyBorder="1" applyAlignment="1">
      <alignment vertical="center"/>
    </xf>
    <xf numFmtId="176" fontId="1" fillId="0" borderId="5" xfId="33" applyNumberFormat="1" applyFont="1" applyFill="1" applyBorder="1" applyAlignment="1" applyProtection="1">
      <alignment horizontal="center" wrapText="1" shrinkToFi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0" fontId="3" fillId="0" borderId="5" xfId="33" applyNumberFormat="1" applyFont="1" applyFill="1" applyBorder="1" applyAlignment="1">
      <alignment horizontal="center" vertical="center"/>
    </xf>
    <xf numFmtId="177" fontId="4" fillId="0" borderId="5" xfId="8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>
      <alignment horizontal="right"/>
    </xf>
    <xf numFmtId="177" fontId="4" fillId="0" borderId="5" xfId="0" applyNumberFormat="1" applyFont="1" applyFill="1" applyBorder="1" applyAlignment="1">
      <alignment horizontal="right"/>
    </xf>
    <xf numFmtId="179" fontId="4" fillId="0" borderId="5" xfId="0" applyNumberFormat="1" applyFont="1" applyFill="1" applyBorder="1" applyAlignment="1">
      <alignment horizontal="right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33" applyFont="1" applyFill="1" applyBorder="1" applyAlignment="1">
      <alignment horizontal="center" vertical="center"/>
    </xf>
    <xf numFmtId="0" fontId="3" fillId="0" borderId="5" xfId="33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179" fontId="0" fillId="0" borderId="5" xfId="0" applyNumberFormat="1" applyBorder="1">
      <alignment vertical="center"/>
    </xf>
    <xf numFmtId="176" fontId="1" fillId="0" borderId="1" xfId="8" applyNumberFormat="1" applyFont="1" applyFill="1" applyBorder="1" applyAlignment="1" applyProtection="1">
      <alignment wrapText="1"/>
    </xf>
    <xf numFmtId="176" fontId="1" fillId="0" borderId="5" xfId="8" applyNumberFormat="1" applyFont="1" applyFill="1" applyBorder="1" applyAlignment="1" applyProtection="1">
      <alignment wrapText="1"/>
    </xf>
    <xf numFmtId="176" fontId="2" fillId="0" borderId="5" xfId="8" applyNumberFormat="1" applyFont="1" applyFill="1" applyBorder="1" applyAlignment="1" applyProtection="1">
      <alignment shrinkToFit="1"/>
    </xf>
    <xf numFmtId="176" fontId="2" fillId="0" borderId="5" xfId="8" applyNumberFormat="1" applyFont="1" applyFill="1" applyBorder="1" applyAlignment="1" applyProtection="1">
      <alignment vertical="center" wrapText="1" shrinkToFit="1"/>
    </xf>
    <xf numFmtId="176" fontId="2" fillId="0" borderId="5" xfId="8" applyNumberFormat="1" applyFont="1" applyFill="1" applyBorder="1" applyAlignment="1" applyProtection="1">
      <alignment horizontal="right" shrinkToFit="1"/>
    </xf>
    <xf numFmtId="176" fontId="1" fillId="0" borderId="7" xfId="8" applyNumberFormat="1" applyFont="1" applyFill="1" applyBorder="1" applyAlignment="1" applyProtection="1">
      <alignment shrinkToFit="1"/>
    </xf>
    <xf numFmtId="176" fontId="2" fillId="0" borderId="7" xfId="8" applyNumberFormat="1" applyFont="1" applyFill="1" applyBorder="1" applyAlignment="1" applyProtection="1">
      <alignment vertical="center" wrapText="1" shrinkToFit="1"/>
    </xf>
    <xf numFmtId="176" fontId="2" fillId="0" borderId="7" xfId="8" applyNumberFormat="1" applyFont="1" applyFill="1" applyBorder="1" applyAlignment="1" applyProtection="1">
      <alignment shrinkToFit="1"/>
    </xf>
    <xf numFmtId="176" fontId="2" fillId="0" borderId="7" xfId="8" applyNumberFormat="1" applyFont="1" applyFill="1" applyBorder="1" applyAlignment="1" applyProtection="1">
      <alignment horizontal="right" shrinkToFit="1"/>
    </xf>
    <xf numFmtId="176" fontId="1" fillId="0" borderId="5" xfId="8" applyNumberFormat="1" applyFont="1" applyFill="1" applyBorder="1" applyAlignment="1" applyProtection="1">
      <alignment shrinkToFit="1"/>
    </xf>
    <xf numFmtId="179" fontId="3" fillId="0" borderId="5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/>
    <xf numFmtId="0" fontId="1" fillId="0" borderId="0" xfId="33" applyFont="1" applyFill="1" applyAlignment="1">
      <alignment vertical="center"/>
    </xf>
    <xf numFmtId="0" fontId="1" fillId="0" borderId="0" xfId="33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/>
    <xf numFmtId="177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9" fontId="0" fillId="0" borderId="5" xfId="0" applyNumberFormat="1" applyFill="1" applyBorder="1" applyAlignment="1">
      <alignment horizontal="righ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创联至信12年工资表sn803808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&#26376;&#24635;&#24037;&#3616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（给蔡总）"/>
      <sheetName val="工资明细"/>
      <sheetName val="考勤统计及出差补贴"/>
      <sheetName val="钉钉考勤"/>
      <sheetName val="OA绩效"/>
      <sheetName val="工资标准"/>
    </sheetNames>
    <sheetDataSet>
      <sheetData sheetId="0"/>
      <sheetData sheetId="1"/>
      <sheetData sheetId="2">
        <row r="5">
          <cell r="R5">
            <v>0</v>
          </cell>
          <cell r="S5">
            <v>0</v>
          </cell>
        </row>
        <row r="6">
          <cell r="R6">
            <v>0</v>
          </cell>
          <cell r="S6">
            <v>0</v>
          </cell>
        </row>
        <row r="7">
          <cell r="R7">
            <v>0</v>
          </cell>
          <cell r="S7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6"/>
  <sheetViews>
    <sheetView view="pageBreakPreview" zoomScaleNormal="100" workbookViewId="0">
      <selection activeCell="B9" sqref="B9"/>
    </sheetView>
  </sheetViews>
  <sheetFormatPr defaultColWidth="9" defaultRowHeight="13.5" outlineLevelCol="2"/>
  <cols>
    <col min="1" max="1" width="9" style="60"/>
    <col min="2" max="2" width="13.75" style="60" customWidth="1"/>
    <col min="3" max="3" width="15" style="60" customWidth="1"/>
    <col min="4" max="4" width="11.5" style="60" customWidth="1"/>
    <col min="5" max="5" width="13.75" style="60" customWidth="1"/>
    <col min="6" max="6" width="13.75" style="60"/>
    <col min="7" max="7" width="15.375" style="60" customWidth="1"/>
    <col min="8" max="8" width="12.625" style="60"/>
    <col min="9" max="9" width="14.875" style="60"/>
    <col min="10" max="11" width="12.625" style="60"/>
    <col min="12" max="16384" width="9" style="60"/>
  </cols>
  <sheetData>
    <row r="2" s="60" customFormat="1" spans="1:3">
      <c r="A2" s="62" t="s">
        <v>0</v>
      </c>
      <c r="B2" s="62"/>
      <c r="C2" s="63"/>
    </row>
    <row r="3" s="60" customFormat="1" spans="1:3">
      <c r="A3" s="64"/>
      <c r="B3" s="64"/>
      <c r="C3" s="63" t="s">
        <v>1</v>
      </c>
    </row>
    <row r="4" s="61" customFormat="1" spans="1:3">
      <c r="A4" s="62" t="s">
        <v>2</v>
      </c>
      <c r="B4" s="65" t="s">
        <v>3</v>
      </c>
      <c r="C4" s="66">
        <v>7</v>
      </c>
    </row>
    <row r="5" s="60" customFormat="1" spans="1:3">
      <c r="A5" s="62"/>
      <c r="B5" s="65" t="s">
        <v>4</v>
      </c>
      <c r="C5" s="66">
        <v>0</v>
      </c>
    </row>
    <row r="6" s="60" customFormat="1" spans="1:3">
      <c r="A6" s="62"/>
      <c r="B6" s="65" t="s">
        <v>5</v>
      </c>
      <c r="C6" s="66">
        <v>0</v>
      </c>
    </row>
    <row r="7" s="60" customFormat="1" spans="1:3">
      <c r="A7" s="62"/>
      <c r="B7" s="65" t="s">
        <v>6</v>
      </c>
      <c r="C7" s="66">
        <v>0</v>
      </c>
    </row>
    <row r="8" s="60" customFormat="1" spans="1:3">
      <c r="A8" s="62"/>
      <c r="B8" s="65" t="s">
        <v>7</v>
      </c>
      <c r="C8" s="66">
        <v>0</v>
      </c>
    </row>
    <row r="9" s="60" customFormat="1" spans="1:3">
      <c r="A9" s="62"/>
      <c r="B9" s="65" t="s">
        <v>8</v>
      </c>
      <c r="C9" s="66">
        <v>0</v>
      </c>
    </row>
    <row r="10" s="60" customFormat="1" spans="1:3">
      <c r="A10" s="62"/>
      <c r="B10" s="65" t="s">
        <v>9</v>
      </c>
      <c r="C10" s="66">
        <v>0</v>
      </c>
    </row>
    <row r="11" s="60" customFormat="1" spans="1:3">
      <c r="A11" s="67" t="s">
        <v>10</v>
      </c>
      <c r="B11" s="68"/>
      <c r="C11" s="66">
        <v>0</v>
      </c>
    </row>
    <row r="12" s="60" customFormat="1" spans="1:3">
      <c r="A12" s="62" t="s">
        <v>11</v>
      </c>
      <c r="B12" s="65" t="s">
        <v>12</v>
      </c>
      <c r="C12" s="69">
        <v>38376.62</v>
      </c>
    </row>
    <row r="13" s="60" customFormat="1" spans="1:3">
      <c r="A13" s="62"/>
      <c r="B13" s="65" t="s">
        <v>13</v>
      </c>
      <c r="C13" s="69">
        <v>722.98</v>
      </c>
    </row>
    <row r="14" s="60" customFormat="1" spans="1:3">
      <c r="A14" s="62"/>
      <c r="B14" s="65" t="s">
        <v>14</v>
      </c>
      <c r="C14" s="69">
        <v>11514.362</v>
      </c>
    </row>
    <row r="15" s="60" customFormat="1" spans="1:3">
      <c r="A15" s="62"/>
      <c r="B15" s="65" t="s">
        <v>15</v>
      </c>
      <c r="C15" s="69">
        <v>0</v>
      </c>
    </row>
    <row r="16" s="60" customFormat="1" spans="1:3">
      <c r="A16" s="64" t="s">
        <v>16</v>
      </c>
      <c r="B16" s="64"/>
      <c r="C16" s="69">
        <v>50613.962</v>
      </c>
    </row>
  </sheetData>
  <mergeCells count="5">
    <mergeCell ref="A2:C2"/>
    <mergeCell ref="A3:B3"/>
    <mergeCell ref="A16:B16"/>
    <mergeCell ref="A4:A10"/>
    <mergeCell ref="A12:A15"/>
  </mergeCells>
  <pageMargins left="0.75" right="0.75" top="1" bottom="1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P19"/>
  <sheetViews>
    <sheetView tabSelected="1" workbookViewId="0">
      <selection activeCell="E27" sqref="E27"/>
    </sheetView>
  </sheetViews>
  <sheetFormatPr defaultColWidth="9" defaultRowHeight="13.5"/>
  <cols>
    <col min="2" max="2" width="9" style="4"/>
    <col min="3" max="3" width="17.625" customWidth="1"/>
    <col min="5" max="6" width="11.5" customWidth="1"/>
    <col min="8" max="9" width="9.375"/>
    <col min="10" max="13" width="10.375" customWidth="1"/>
    <col min="14" max="14" width="10.375"/>
    <col min="15" max="15" width="9.375"/>
    <col min="16" max="16" width="10.125" customWidth="1"/>
    <col min="17" max="17" width="11.375" customWidth="1"/>
    <col min="18" max="19" width="9.375"/>
    <col min="20" max="20" width="10.375"/>
  </cols>
  <sheetData>
    <row r="1" s="1" customFormat="1" ht="27" customHeight="1" spans="1:37">
      <c r="A1" s="5" t="s">
        <v>17</v>
      </c>
      <c r="B1" s="6" t="s">
        <v>18</v>
      </c>
      <c r="C1" s="7" t="s">
        <v>19</v>
      </c>
      <c r="D1" s="8" t="s">
        <v>20</v>
      </c>
      <c r="E1" s="9" t="s">
        <v>21</v>
      </c>
      <c r="F1" s="10" t="s">
        <v>22</v>
      </c>
      <c r="G1" s="10" t="s">
        <v>23</v>
      </c>
      <c r="H1" s="10" t="s">
        <v>24</v>
      </c>
      <c r="I1" s="45" t="s">
        <v>25</v>
      </c>
      <c r="J1" s="46" t="s">
        <v>26</v>
      </c>
      <c r="K1" s="46" t="s">
        <v>27</v>
      </c>
      <c r="L1" s="46" t="s">
        <v>28</v>
      </c>
      <c r="M1" s="46" t="s">
        <v>29</v>
      </c>
      <c r="N1" s="46" t="s">
        <v>30</v>
      </c>
      <c r="O1" s="46" t="s">
        <v>15</v>
      </c>
      <c r="P1" s="46" t="s">
        <v>31</v>
      </c>
      <c r="Q1" s="46" t="s">
        <v>32</v>
      </c>
      <c r="AK1" s="57"/>
    </row>
    <row r="2" s="2" customFormat="1" ht="22" customHeight="1" spans="1:172">
      <c r="A2" s="11">
        <v>1</v>
      </c>
      <c r="B2" s="12" t="s">
        <v>33</v>
      </c>
      <c r="C2" s="12" t="s">
        <v>34</v>
      </c>
      <c r="D2" s="13"/>
      <c r="E2" s="14"/>
      <c r="F2" s="15"/>
      <c r="G2" s="15"/>
      <c r="H2" s="15"/>
      <c r="I2" s="47"/>
      <c r="J2" s="48">
        <v>450.2</v>
      </c>
      <c r="K2" s="47">
        <v>320</v>
      </c>
      <c r="L2" s="47">
        <v>20</v>
      </c>
      <c r="M2" s="47">
        <v>110.2</v>
      </c>
      <c r="N2" s="49">
        <f t="shared" ref="N2:N8" si="0">K2+L2+M2</f>
        <v>450.2</v>
      </c>
      <c r="O2" s="47" t="s">
        <v>35</v>
      </c>
      <c r="P2" s="48"/>
      <c r="Q2" s="48">
        <f t="shared" ref="Q2:Q6" si="1">J2-K2-L2-M2</f>
        <v>0</v>
      </c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M2" s="58"/>
      <c r="FN2" s="58"/>
      <c r="FO2" s="58"/>
      <c r="FP2" s="58"/>
    </row>
    <row r="3" s="2" customFormat="1" ht="22" customHeight="1" spans="1:172">
      <c r="A3" s="11">
        <v>2</v>
      </c>
      <c r="B3" s="12" t="s">
        <v>36</v>
      </c>
      <c r="C3" s="12" t="s">
        <v>34</v>
      </c>
      <c r="D3" s="13"/>
      <c r="E3" s="14"/>
      <c r="F3" s="15"/>
      <c r="G3" s="15"/>
      <c r="H3" s="15"/>
      <c r="I3" s="47"/>
      <c r="J3" s="48">
        <v>450.2</v>
      </c>
      <c r="K3" s="47">
        <v>320</v>
      </c>
      <c r="L3" s="47">
        <v>20</v>
      </c>
      <c r="M3" s="47">
        <v>110.2</v>
      </c>
      <c r="N3" s="49">
        <f t="shared" si="0"/>
        <v>450.2</v>
      </c>
      <c r="O3" s="47" t="s">
        <v>35</v>
      </c>
      <c r="P3" s="48"/>
      <c r="Q3" s="48">
        <f t="shared" si="1"/>
        <v>0</v>
      </c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M3" s="58"/>
      <c r="FN3" s="58"/>
      <c r="FO3" s="58"/>
      <c r="FP3" s="58"/>
    </row>
    <row r="4" s="2" customFormat="1" ht="22" customHeight="1" spans="1:172">
      <c r="A4" s="11">
        <v>3</v>
      </c>
      <c r="B4" s="12" t="s">
        <v>37</v>
      </c>
      <c r="C4" s="12" t="s">
        <v>34</v>
      </c>
      <c r="D4" s="13"/>
      <c r="E4" s="14"/>
      <c r="F4" s="15">
        <f>E4*60%-[1]考勤统计及出差补贴!R5-[1]考勤统计及出差补贴!S5</f>
        <v>0</v>
      </c>
      <c r="G4" s="15"/>
      <c r="H4" s="15"/>
      <c r="I4" s="47"/>
      <c r="J4" s="48">
        <v>450.2</v>
      </c>
      <c r="K4" s="47">
        <v>320</v>
      </c>
      <c r="L4" s="47">
        <v>20</v>
      </c>
      <c r="M4" s="47">
        <v>110.2</v>
      </c>
      <c r="N4" s="49">
        <f t="shared" si="0"/>
        <v>450.2</v>
      </c>
      <c r="O4" s="47" t="s">
        <v>35</v>
      </c>
      <c r="P4" s="48"/>
      <c r="Q4" s="48">
        <f t="shared" si="1"/>
        <v>0</v>
      </c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M4" s="58"/>
      <c r="FN4" s="58"/>
      <c r="FO4" s="58"/>
      <c r="FP4" s="58"/>
    </row>
    <row r="5" s="2" customFormat="1" ht="22" customHeight="1" spans="1:172">
      <c r="A5" s="11">
        <v>4</v>
      </c>
      <c r="B5" s="12" t="s">
        <v>38</v>
      </c>
      <c r="C5" s="12" t="s">
        <v>34</v>
      </c>
      <c r="D5" s="13"/>
      <c r="E5" s="14"/>
      <c r="F5" s="15">
        <f>E5*60%-[1]考勤统计及出差补贴!R6-[1]考勤统计及出差补贴!S6</f>
        <v>0</v>
      </c>
      <c r="G5" s="15"/>
      <c r="H5" s="15"/>
      <c r="I5" s="47"/>
      <c r="J5" s="48">
        <v>450.2</v>
      </c>
      <c r="K5" s="47">
        <v>320</v>
      </c>
      <c r="L5" s="47">
        <v>20</v>
      </c>
      <c r="M5" s="47">
        <v>110.2</v>
      </c>
      <c r="N5" s="49">
        <f t="shared" si="0"/>
        <v>450.2</v>
      </c>
      <c r="O5" s="47" t="s">
        <v>35</v>
      </c>
      <c r="P5" s="48"/>
      <c r="Q5" s="48">
        <f t="shared" si="1"/>
        <v>0</v>
      </c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M5" s="58"/>
      <c r="FN5" s="58"/>
      <c r="FO5" s="58"/>
      <c r="FP5" s="58"/>
    </row>
    <row r="6" s="2" customFormat="1" ht="22" customHeight="1" spans="1:172">
      <c r="A6" s="11">
        <v>5</v>
      </c>
      <c r="B6" s="12" t="s">
        <v>39</v>
      </c>
      <c r="C6" s="12" t="s">
        <v>34</v>
      </c>
      <c r="D6" s="13"/>
      <c r="E6" s="14"/>
      <c r="F6" s="15">
        <f>E6*60%-[1]考勤统计及出差补贴!R7-[1]考勤统计及出差补贴!S7</f>
        <v>0</v>
      </c>
      <c r="G6" s="15"/>
      <c r="H6" s="15"/>
      <c r="I6" s="47"/>
      <c r="J6" s="48">
        <v>450.2</v>
      </c>
      <c r="K6" s="47">
        <v>320</v>
      </c>
      <c r="L6" s="47">
        <v>20</v>
      </c>
      <c r="M6" s="47">
        <v>110.2</v>
      </c>
      <c r="N6" s="49">
        <f t="shared" si="0"/>
        <v>450.2</v>
      </c>
      <c r="O6" s="47" t="s">
        <v>35</v>
      </c>
      <c r="P6" s="48"/>
      <c r="Q6" s="48">
        <f t="shared" si="1"/>
        <v>0</v>
      </c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M6" s="58"/>
      <c r="FN6" s="58"/>
      <c r="FO6" s="58"/>
      <c r="FP6" s="58"/>
    </row>
    <row r="7" s="2" customFormat="1" ht="22" customHeight="1" spans="1:164">
      <c r="A7" s="16">
        <v>6</v>
      </c>
      <c r="B7" s="17" t="s">
        <v>40</v>
      </c>
      <c r="C7" s="18" t="s">
        <v>41</v>
      </c>
      <c r="D7" s="19"/>
      <c r="E7" s="20">
        <v>20000</v>
      </c>
      <c r="F7" s="21">
        <v>20000</v>
      </c>
      <c r="G7" s="21"/>
      <c r="H7" s="21"/>
      <c r="I7" s="50"/>
      <c r="J7" s="51">
        <f>SUM(F7:I7)</f>
        <v>20000</v>
      </c>
      <c r="K7" s="52">
        <v>320</v>
      </c>
      <c r="L7" s="52">
        <v>20</v>
      </c>
      <c r="M7" s="52">
        <v>110.2</v>
      </c>
      <c r="N7" s="53">
        <f t="shared" si="0"/>
        <v>450.2</v>
      </c>
      <c r="O7" s="50">
        <v>0</v>
      </c>
      <c r="P7" s="51">
        <v>436.49</v>
      </c>
      <c r="Q7" s="51">
        <f>J7-K7-L7-M7-O7-P7</f>
        <v>19113.31</v>
      </c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</row>
    <row r="8" s="2" customFormat="1" ht="22" customHeight="1" spans="1:164">
      <c r="A8" s="22">
        <v>7</v>
      </c>
      <c r="B8" s="12" t="s">
        <v>42</v>
      </c>
      <c r="C8" s="23" t="s">
        <v>41</v>
      </c>
      <c r="D8" s="24"/>
      <c r="E8" s="14">
        <v>20000</v>
      </c>
      <c r="F8" s="15">
        <v>20000</v>
      </c>
      <c r="G8" s="15"/>
      <c r="H8" s="15"/>
      <c r="I8" s="54"/>
      <c r="J8" s="48">
        <f>SUM(F8:I8)</f>
        <v>20000</v>
      </c>
      <c r="K8" s="47">
        <v>320</v>
      </c>
      <c r="L8" s="47">
        <v>20</v>
      </c>
      <c r="M8" s="47">
        <v>110.2</v>
      </c>
      <c r="N8" s="49">
        <f t="shared" si="0"/>
        <v>450.2</v>
      </c>
      <c r="O8" s="54">
        <v>0</v>
      </c>
      <c r="P8" s="48">
        <f>341.17-54.68</f>
        <v>286.49</v>
      </c>
      <c r="Q8" s="48">
        <f>J8-K8-L8-M8-O8-P8</f>
        <v>19263.31</v>
      </c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</row>
    <row r="9" s="3" customFormat="1" ht="22" customHeight="1" spans="1:164">
      <c r="A9" s="25"/>
      <c r="B9" s="26"/>
      <c r="C9" s="27" t="s">
        <v>43</v>
      </c>
      <c r="D9" s="28"/>
      <c r="E9" s="29">
        <f>SUM(E2:E8)</f>
        <v>40000</v>
      </c>
      <c r="F9" s="29">
        <f t="shared" ref="F9:Q9" si="2">SUM(F2:F8)</f>
        <v>40000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>
        <f t="shared" si="2"/>
        <v>42251</v>
      </c>
      <c r="K9" s="29">
        <f t="shared" si="2"/>
        <v>2240</v>
      </c>
      <c r="L9" s="29">
        <f t="shared" si="2"/>
        <v>140</v>
      </c>
      <c r="M9" s="29">
        <f t="shared" si="2"/>
        <v>771.4</v>
      </c>
      <c r="N9" s="29">
        <f t="shared" si="2"/>
        <v>3151.4</v>
      </c>
      <c r="O9" s="29">
        <f t="shared" si="2"/>
        <v>0</v>
      </c>
      <c r="P9" s="29">
        <f t="shared" si="2"/>
        <v>722.98</v>
      </c>
      <c r="Q9" s="29">
        <f t="shared" si="2"/>
        <v>38376.62</v>
      </c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</row>
    <row r="11" ht="14.25" spans="1:20">
      <c r="A11" s="30" t="s">
        <v>17</v>
      </c>
      <c r="B11" s="31" t="s">
        <v>18</v>
      </c>
      <c r="C11" s="31" t="s">
        <v>44</v>
      </c>
      <c r="D11" s="32" t="s">
        <v>45</v>
      </c>
      <c r="E11" s="32" t="s">
        <v>46</v>
      </c>
      <c r="F11" s="32" t="s">
        <v>47</v>
      </c>
      <c r="G11" s="33" t="s">
        <v>48</v>
      </c>
      <c r="H11" s="31" t="s">
        <v>49</v>
      </c>
      <c r="I11" s="31" t="s">
        <v>50</v>
      </c>
      <c r="J11" s="31" t="s">
        <v>51</v>
      </c>
      <c r="K11" s="55" t="s">
        <v>49</v>
      </c>
      <c r="L11" s="55" t="s">
        <v>50</v>
      </c>
      <c r="M11" s="55" t="s">
        <v>52</v>
      </c>
      <c r="N11" s="55" t="s">
        <v>49</v>
      </c>
      <c r="O11" s="31" t="s">
        <v>49</v>
      </c>
      <c r="P11" s="31" t="s">
        <v>50</v>
      </c>
      <c r="Q11" s="55" t="s">
        <v>53</v>
      </c>
      <c r="R11" s="31" t="s">
        <v>49</v>
      </c>
      <c r="S11" s="31" t="s">
        <v>50</v>
      </c>
      <c r="T11" s="55" t="s">
        <v>54</v>
      </c>
    </row>
    <row r="12" ht="14.25" spans="1:20">
      <c r="A12" s="22">
        <v>1</v>
      </c>
      <c r="B12" s="34" t="s">
        <v>33</v>
      </c>
      <c r="C12" s="24" t="s">
        <v>34</v>
      </c>
      <c r="D12" s="35">
        <v>4000</v>
      </c>
      <c r="E12" s="36">
        <v>4000</v>
      </c>
      <c r="F12" s="36">
        <v>4713</v>
      </c>
      <c r="G12" s="37">
        <v>5360</v>
      </c>
      <c r="H12" s="38">
        <f t="shared" ref="H12:H18" si="3">D12*16%</f>
        <v>640</v>
      </c>
      <c r="I12" s="38">
        <f t="shared" ref="I12:I18" si="4">D12*8%</f>
        <v>320</v>
      </c>
      <c r="J12" s="38">
        <f t="shared" ref="J12:J18" si="5">SUM(H12:I12)</f>
        <v>960</v>
      </c>
      <c r="K12" s="38">
        <f t="shared" ref="K12:K18" si="6">E12*0.5%</f>
        <v>20</v>
      </c>
      <c r="L12" s="38">
        <f t="shared" ref="L12:L18" si="7">E12*0.5%</f>
        <v>20</v>
      </c>
      <c r="M12" s="38">
        <f t="shared" ref="M12:M18" si="8">SUM(K12:L12)</f>
        <v>40</v>
      </c>
      <c r="N12" s="38">
        <f t="shared" ref="N12:N18" si="9">F12*0.2%</f>
        <v>9.426</v>
      </c>
      <c r="O12" s="56">
        <f t="shared" ref="O12:O18" si="10">G12*9.8%</f>
        <v>525.28</v>
      </c>
      <c r="P12" s="56">
        <f t="shared" ref="P12:P18" si="11">G12*2%+3</f>
        <v>110.2</v>
      </c>
      <c r="Q12" s="56">
        <f t="shared" ref="Q12:Q18" si="12">SUM(O12:P12)</f>
        <v>635.48</v>
      </c>
      <c r="R12" s="56">
        <f t="shared" ref="R12:R18" si="13">H12+K12+N12+O12</f>
        <v>1194.706</v>
      </c>
      <c r="S12" s="56">
        <f t="shared" ref="S12:S18" si="14">I12+L12+P12</f>
        <v>450.2</v>
      </c>
      <c r="T12" s="56">
        <f t="shared" ref="T12:T18" si="15">SUM(R12:S12)</f>
        <v>1644.906</v>
      </c>
    </row>
    <row r="13" ht="14.25" spans="1:20">
      <c r="A13" s="22">
        <v>2</v>
      </c>
      <c r="B13" s="34" t="s">
        <v>36</v>
      </c>
      <c r="C13" s="24" t="s">
        <v>34</v>
      </c>
      <c r="D13" s="35">
        <v>4000</v>
      </c>
      <c r="E13" s="36">
        <v>4000</v>
      </c>
      <c r="F13" s="36">
        <v>4713</v>
      </c>
      <c r="G13" s="37">
        <v>5360</v>
      </c>
      <c r="H13" s="38">
        <f t="shared" si="3"/>
        <v>640</v>
      </c>
      <c r="I13" s="38">
        <f t="shared" si="4"/>
        <v>320</v>
      </c>
      <c r="J13" s="38">
        <f t="shared" si="5"/>
        <v>960</v>
      </c>
      <c r="K13" s="38">
        <f t="shared" si="6"/>
        <v>20</v>
      </c>
      <c r="L13" s="38">
        <f t="shared" si="7"/>
        <v>20</v>
      </c>
      <c r="M13" s="38">
        <f t="shared" si="8"/>
        <v>40</v>
      </c>
      <c r="N13" s="38">
        <f t="shared" si="9"/>
        <v>9.426</v>
      </c>
      <c r="O13" s="56">
        <f t="shared" si="10"/>
        <v>525.28</v>
      </c>
      <c r="P13" s="56">
        <f t="shared" si="11"/>
        <v>110.2</v>
      </c>
      <c r="Q13" s="56">
        <f t="shared" si="12"/>
        <v>635.48</v>
      </c>
      <c r="R13" s="56">
        <f t="shared" si="13"/>
        <v>1194.706</v>
      </c>
      <c r="S13" s="56">
        <f t="shared" si="14"/>
        <v>450.2</v>
      </c>
      <c r="T13" s="56">
        <f t="shared" si="15"/>
        <v>1644.906</v>
      </c>
    </row>
    <row r="14" ht="14.25" spans="1:20">
      <c r="A14" s="22">
        <v>3</v>
      </c>
      <c r="B14" s="34" t="s">
        <v>37</v>
      </c>
      <c r="C14" s="24" t="s">
        <v>34</v>
      </c>
      <c r="D14" s="35">
        <v>4000</v>
      </c>
      <c r="E14" s="36">
        <v>4000</v>
      </c>
      <c r="F14" s="36">
        <v>4713</v>
      </c>
      <c r="G14" s="37">
        <v>5360</v>
      </c>
      <c r="H14" s="38">
        <f t="shared" si="3"/>
        <v>640</v>
      </c>
      <c r="I14" s="38">
        <f t="shared" si="4"/>
        <v>320</v>
      </c>
      <c r="J14" s="38">
        <f t="shared" si="5"/>
        <v>960</v>
      </c>
      <c r="K14" s="38">
        <f t="shared" si="6"/>
        <v>20</v>
      </c>
      <c r="L14" s="38">
        <f t="shared" si="7"/>
        <v>20</v>
      </c>
      <c r="M14" s="38">
        <f t="shared" si="8"/>
        <v>40</v>
      </c>
      <c r="N14" s="38">
        <f t="shared" si="9"/>
        <v>9.426</v>
      </c>
      <c r="O14" s="56">
        <f t="shared" si="10"/>
        <v>525.28</v>
      </c>
      <c r="P14" s="56">
        <f t="shared" si="11"/>
        <v>110.2</v>
      </c>
      <c r="Q14" s="56">
        <f t="shared" si="12"/>
        <v>635.48</v>
      </c>
      <c r="R14" s="56">
        <f t="shared" si="13"/>
        <v>1194.706</v>
      </c>
      <c r="S14" s="56">
        <f t="shared" si="14"/>
        <v>450.2</v>
      </c>
      <c r="T14" s="56">
        <f t="shared" si="15"/>
        <v>1644.906</v>
      </c>
    </row>
    <row r="15" ht="14.25" spans="1:20">
      <c r="A15" s="22">
        <v>4</v>
      </c>
      <c r="B15" s="34" t="s">
        <v>38</v>
      </c>
      <c r="C15" s="24" t="s">
        <v>34</v>
      </c>
      <c r="D15" s="35">
        <v>4000</v>
      </c>
      <c r="E15" s="36">
        <v>4000</v>
      </c>
      <c r="F15" s="36">
        <v>4713</v>
      </c>
      <c r="G15" s="37">
        <v>5360</v>
      </c>
      <c r="H15" s="38">
        <f t="shared" si="3"/>
        <v>640</v>
      </c>
      <c r="I15" s="38">
        <f t="shared" si="4"/>
        <v>320</v>
      </c>
      <c r="J15" s="38">
        <f t="shared" si="5"/>
        <v>960</v>
      </c>
      <c r="K15" s="38">
        <f t="shared" si="6"/>
        <v>20</v>
      </c>
      <c r="L15" s="38">
        <f t="shared" si="7"/>
        <v>20</v>
      </c>
      <c r="M15" s="38">
        <f t="shared" si="8"/>
        <v>40</v>
      </c>
      <c r="N15" s="38">
        <f t="shared" si="9"/>
        <v>9.426</v>
      </c>
      <c r="O15" s="56">
        <f t="shared" si="10"/>
        <v>525.28</v>
      </c>
      <c r="P15" s="56">
        <f t="shared" si="11"/>
        <v>110.2</v>
      </c>
      <c r="Q15" s="56">
        <f t="shared" si="12"/>
        <v>635.48</v>
      </c>
      <c r="R15" s="56">
        <f t="shared" si="13"/>
        <v>1194.706</v>
      </c>
      <c r="S15" s="56">
        <f t="shared" si="14"/>
        <v>450.2</v>
      </c>
      <c r="T15" s="56">
        <f t="shared" si="15"/>
        <v>1644.906</v>
      </c>
    </row>
    <row r="16" ht="14.25" spans="1:20">
      <c r="A16" s="22">
        <v>5</v>
      </c>
      <c r="B16" s="39" t="s">
        <v>39</v>
      </c>
      <c r="C16" s="24" t="s">
        <v>34</v>
      </c>
      <c r="D16" s="35">
        <v>4000</v>
      </c>
      <c r="E16" s="36">
        <v>4000</v>
      </c>
      <c r="F16" s="36">
        <v>4713</v>
      </c>
      <c r="G16" s="37">
        <v>5360</v>
      </c>
      <c r="H16" s="38">
        <f t="shared" si="3"/>
        <v>640</v>
      </c>
      <c r="I16" s="38">
        <f t="shared" si="4"/>
        <v>320</v>
      </c>
      <c r="J16" s="38">
        <f t="shared" si="5"/>
        <v>960</v>
      </c>
      <c r="K16" s="38">
        <f t="shared" si="6"/>
        <v>20</v>
      </c>
      <c r="L16" s="38">
        <f t="shared" si="7"/>
        <v>20</v>
      </c>
      <c r="M16" s="38">
        <f t="shared" si="8"/>
        <v>40</v>
      </c>
      <c r="N16" s="38">
        <f t="shared" si="9"/>
        <v>9.426</v>
      </c>
      <c r="O16" s="56">
        <f t="shared" si="10"/>
        <v>525.28</v>
      </c>
      <c r="P16" s="56">
        <f t="shared" si="11"/>
        <v>110.2</v>
      </c>
      <c r="Q16" s="56">
        <f t="shared" si="12"/>
        <v>635.48</v>
      </c>
      <c r="R16" s="56">
        <f t="shared" si="13"/>
        <v>1194.706</v>
      </c>
      <c r="S16" s="56">
        <f t="shared" si="14"/>
        <v>450.2</v>
      </c>
      <c r="T16" s="56">
        <f t="shared" si="15"/>
        <v>1644.906</v>
      </c>
    </row>
    <row r="17" ht="14.25" spans="1:20">
      <c r="A17" s="22">
        <v>6</v>
      </c>
      <c r="B17" s="40" t="s">
        <v>40</v>
      </c>
      <c r="C17" s="41" t="s">
        <v>41</v>
      </c>
      <c r="D17" s="35">
        <v>4000</v>
      </c>
      <c r="E17" s="36">
        <v>4000</v>
      </c>
      <c r="F17" s="36">
        <v>4713</v>
      </c>
      <c r="G17" s="37">
        <v>5360</v>
      </c>
      <c r="H17" s="38">
        <f t="shared" si="3"/>
        <v>640</v>
      </c>
      <c r="I17" s="38">
        <f t="shared" si="4"/>
        <v>320</v>
      </c>
      <c r="J17" s="38">
        <f t="shared" si="5"/>
        <v>960</v>
      </c>
      <c r="K17" s="38">
        <f t="shared" si="6"/>
        <v>20</v>
      </c>
      <c r="L17" s="38">
        <f t="shared" si="7"/>
        <v>20</v>
      </c>
      <c r="M17" s="38">
        <f t="shared" si="8"/>
        <v>40</v>
      </c>
      <c r="N17" s="38">
        <f t="shared" si="9"/>
        <v>9.426</v>
      </c>
      <c r="O17" s="56">
        <f t="shared" si="10"/>
        <v>525.28</v>
      </c>
      <c r="P17" s="56">
        <f t="shared" si="11"/>
        <v>110.2</v>
      </c>
      <c r="Q17" s="56">
        <f t="shared" si="12"/>
        <v>635.48</v>
      </c>
      <c r="R17" s="56">
        <f t="shared" si="13"/>
        <v>1194.706</v>
      </c>
      <c r="S17" s="56">
        <f t="shared" si="14"/>
        <v>450.2</v>
      </c>
      <c r="T17" s="56">
        <f t="shared" si="15"/>
        <v>1644.906</v>
      </c>
    </row>
    <row r="18" ht="14.25" spans="1:20">
      <c r="A18" s="22">
        <v>7</v>
      </c>
      <c r="B18" s="40" t="s">
        <v>42</v>
      </c>
      <c r="C18" s="41" t="s">
        <v>41</v>
      </c>
      <c r="D18" s="35">
        <v>4000</v>
      </c>
      <c r="E18" s="36">
        <v>4000</v>
      </c>
      <c r="F18" s="36">
        <v>4713</v>
      </c>
      <c r="G18" s="37">
        <v>5360</v>
      </c>
      <c r="H18" s="38">
        <f t="shared" si="3"/>
        <v>640</v>
      </c>
      <c r="I18" s="38">
        <f t="shared" si="4"/>
        <v>320</v>
      </c>
      <c r="J18" s="38">
        <f t="shared" si="5"/>
        <v>960</v>
      </c>
      <c r="K18" s="38">
        <f t="shared" si="6"/>
        <v>20</v>
      </c>
      <c r="L18" s="38">
        <f t="shared" si="7"/>
        <v>20</v>
      </c>
      <c r="M18" s="38">
        <f t="shared" si="8"/>
        <v>40</v>
      </c>
      <c r="N18" s="38">
        <f t="shared" si="9"/>
        <v>9.426</v>
      </c>
      <c r="O18" s="56">
        <f t="shared" si="10"/>
        <v>525.28</v>
      </c>
      <c r="P18" s="56">
        <f t="shared" si="11"/>
        <v>110.2</v>
      </c>
      <c r="Q18" s="56">
        <f t="shared" si="12"/>
        <v>635.48</v>
      </c>
      <c r="R18" s="56">
        <f t="shared" si="13"/>
        <v>1194.706</v>
      </c>
      <c r="S18" s="56">
        <f t="shared" si="14"/>
        <v>450.2</v>
      </c>
      <c r="T18" s="56">
        <f t="shared" si="15"/>
        <v>1644.906</v>
      </c>
    </row>
    <row r="19" spans="1:20">
      <c r="A19" s="42"/>
      <c r="B19" s="43"/>
      <c r="C19" s="42" t="s">
        <v>43</v>
      </c>
      <c r="D19" s="42"/>
      <c r="E19" s="42"/>
      <c r="F19" s="42"/>
      <c r="G19" s="42"/>
      <c r="H19" s="44">
        <f>SUM(H12:H18)</f>
        <v>4480</v>
      </c>
      <c r="I19" s="44">
        <f t="shared" ref="I19:T19" si="16">SUM(I12:I18)</f>
        <v>2240</v>
      </c>
      <c r="J19" s="44">
        <f t="shared" si="16"/>
        <v>6720</v>
      </c>
      <c r="K19" s="44">
        <f t="shared" si="16"/>
        <v>140</v>
      </c>
      <c r="L19" s="44">
        <f t="shared" si="16"/>
        <v>140</v>
      </c>
      <c r="M19" s="44">
        <f t="shared" si="16"/>
        <v>280</v>
      </c>
      <c r="N19" s="44">
        <f t="shared" si="16"/>
        <v>65.982</v>
      </c>
      <c r="O19" s="44">
        <f t="shared" si="16"/>
        <v>3676.96</v>
      </c>
      <c r="P19" s="44">
        <f t="shared" si="16"/>
        <v>771.4</v>
      </c>
      <c r="Q19" s="44">
        <f t="shared" si="16"/>
        <v>4448.36</v>
      </c>
      <c r="R19" s="44">
        <f t="shared" si="16"/>
        <v>8362.942</v>
      </c>
      <c r="S19" s="44">
        <f t="shared" si="16"/>
        <v>3151.4</v>
      </c>
      <c r="T19" s="44">
        <f t="shared" si="16"/>
        <v>11514.342</v>
      </c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睁只眼闭只眼</cp:lastModifiedBy>
  <dcterms:created xsi:type="dcterms:W3CDTF">2021-08-05T06:06:00Z</dcterms:created>
  <dcterms:modified xsi:type="dcterms:W3CDTF">2021-08-05T07:09:56Z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11A9CE4D50234E3688FFAA237E541F9E</vt:lpwstr>
  </property>
  <property fmtid="{D5CDD505-2E9C-101B-9397-08002B2CF9AE}" pid="3" name="KSOProductBuildVer">
    <vt:lpwstr>2052-11.1.0.10667</vt:lpwstr>
  </property>
</Properties>
</file>