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417" firstSheet="1" activeTab="1"/>
  </bookViews>
  <sheets>
    <sheet name="（居民）工资表-1月" sheetId="1" state="hidden" r:id="rId1"/>
    <sheet name="付款通知" sheetId="26" r:id="rId2"/>
    <sheet name="（居民）工资表-2月" sheetId="15" r:id="rId3"/>
    <sheet name="（居民）工资表-3月" sheetId="16" state="hidden" r:id="rId4"/>
    <sheet name="（居民）工资表-4月" sheetId="17" state="hidden" r:id="rId5"/>
    <sheet name="（居民）工资表-5月" sheetId="18" state="hidden" r:id="rId6"/>
    <sheet name="（居民）工资表-6月" sheetId="19" state="hidden" r:id="rId7"/>
    <sheet name="（居民）工资表-7月" sheetId="20" state="hidden" r:id="rId8"/>
    <sheet name="（居民）工资表-8月" sheetId="21" state="hidden" r:id="rId9"/>
    <sheet name="（居民）工资表-9月" sheetId="22" state="hidden" r:id="rId10"/>
    <sheet name="（居民）工资表-10月" sheetId="23" state="hidden" r:id="rId11"/>
    <sheet name="（居民）工资表-11月" sheetId="24" state="hidden" r:id="rId12"/>
    <sheet name="（居民）工资表-12月" sheetId="25" state="hidden" r:id="rId13"/>
    <sheet name="Sheet1" sheetId="14" state="hidden" r:id="rId14"/>
  </sheets>
  <definedNames>
    <definedName name="_xlnm._FilterDatabase" localSheetId="0" hidden="1">'（居民）工资表-1月'!$A$3:$AT$6</definedName>
    <definedName name="_xlnm._FilterDatabase" localSheetId="2" hidden="1">'（居民）工资表-2月'!$A$3:$AT$6</definedName>
    <definedName name="_xlnm._FilterDatabase" localSheetId="3" hidden="1">'（居民）工资表-3月'!$A$3:$AT$24</definedName>
    <definedName name="_xlnm._FilterDatabase" localSheetId="4" hidden="1">'（居民）工资表-4月'!$A$3:$AT$24</definedName>
    <definedName name="_xlnm._FilterDatabase" localSheetId="5" hidden="1">'（居民）工资表-5月'!$A$3:$AT$24</definedName>
    <definedName name="_xlnm._FilterDatabase" localSheetId="6" hidden="1">'（居民）工资表-6月'!$A$3:$AT$24</definedName>
    <definedName name="_xlnm._FilterDatabase" localSheetId="7" hidden="1">'（居民）工资表-7月'!$A$3:$AT$24</definedName>
    <definedName name="_xlnm._FilterDatabase" localSheetId="8" hidden="1">'（居民）工资表-8月'!$A$3:$AT$24</definedName>
    <definedName name="_xlnm._FilterDatabase" localSheetId="9" hidden="1">'（居民）工资表-9月'!$A$3:$AT$24</definedName>
    <definedName name="_xlnm._FilterDatabase" localSheetId="10" hidden="1">'（居民）工资表-10月'!$A$3:$AT$24</definedName>
    <definedName name="_xlnm._FilterDatabase" localSheetId="11" hidden="1">'（居民）工资表-11月'!$A$3:$AT$24</definedName>
    <definedName name="_xlnm._FilterDatabase" localSheetId="12" hidden="1">'（居民）工资表-12月'!$A$3:$AT$24</definedName>
    <definedName name="_xlnm.Print_Area" localSheetId="10">'（居民）工资表-10月'!$A$1:$AT$30</definedName>
    <definedName name="_xlnm.Print_Area" localSheetId="11">'（居民）工资表-11月'!$A$1:$AT$30</definedName>
    <definedName name="_xlnm.Print_Area" localSheetId="12">'（居民）工资表-12月'!$A$1:$AT$30</definedName>
    <definedName name="_xlnm.Print_Area" localSheetId="0">'（居民）工资表-1月'!$A$1:$AT$12</definedName>
    <definedName name="_xlnm.Print_Area" localSheetId="2">'（居民）工资表-2月'!$A$1:$AT$12</definedName>
    <definedName name="_xlnm.Print_Area" localSheetId="3">'（居民）工资表-3月'!$A$1:$AT$30</definedName>
    <definedName name="_xlnm.Print_Area" localSheetId="4">'（居民）工资表-4月'!$A$1:$AT$30</definedName>
    <definedName name="_xlnm.Print_Area" localSheetId="5">'（居民）工资表-5月'!$A$1:$AT$30</definedName>
    <definedName name="_xlnm.Print_Area" localSheetId="6">'（居民）工资表-6月'!$A$1:$AT$30</definedName>
    <definedName name="_xlnm.Print_Area" localSheetId="7">'（居民）工资表-7月'!$A$1:$AT$30</definedName>
    <definedName name="_xlnm.Print_Area" localSheetId="8">'（居民）工资表-8月'!$A$1:$AT$30</definedName>
    <definedName name="_xlnm.Print_Area" localSheetId="9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<sst xmlns="http://schemas.openxmlformats.org/spreadsheetml/2006/main" count="1423" uniqueCount="159">
  <si>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</si>
  <si>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</si>
  <si>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</si>
  <si>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</si>
  <si>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</si>
  <si>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</si>
  <si>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</si>
  <si>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</si>
  <si>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</si>
  <si>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</si>
  <si>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</si>
  <si>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</si>
  <si>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</si>
  <si>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</si>
  <si>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</si>
  <si>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</si>
  <si>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</si>
  <si>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</si>
  <si>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</si>
  <si>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</si>
  <si>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</si>
  <si>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</si>
  <si>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</si>
  <si>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</si>
  <si>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</si>
  <si>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</si>
  <si>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</si>
  <si>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</si>
  <si>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</si>
  <si>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</si>
  <si>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</si>
  <si>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</si>
  <si>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</si>
  <si>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</si>
  <si>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</si>
  <si>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</si>
  <si>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</si>
  <si>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</si>
  <si>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</si>
  <si>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</si>
  <si>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</si>
  <si>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</si>
  <si>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</si>
  <si>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</si>
  <si>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</si>
  <si>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</si>
  <si>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</si>
  <si>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</si>
  <si>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</si>
  <si>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</si>
  <si>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</si>
  <si>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</si>
  <si>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</si>
  <si>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</si>
  <si>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622848 0018992539579</t>
  </si>
  <si>
    <t>中国农业银行北京永丰路支行</t>
  </si>
  <si>
    <t>农行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</si>
  <si>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</si>
  <si>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</si>
  <si>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</si>
  <si>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</si>
  <si>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</si>
  <si>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</si>
  <si>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</si>
  <si>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</si>
  <si>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</si>
  <si>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</si>
  <si>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</si>
  <si>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</si>
  <si>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</si>
  <si>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</si>
  <si>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</si>
  <si>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</si>
  <si>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尊敬的客户：北京创联致信科技有限公司</t>
  </si>
  <si>
    <t>根据贵公司与我公司所签订的服务协议，请贵公司在2021年2月3日之前按照下列表格内容支付相关款项.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</si>
  <si>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</si>
  <si>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</si>
  <si>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</si>
  <si>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</si>
  <si>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</si>
  <si>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</si>
  <si>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</si>
  <si>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</si>
  <si>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</si>
  <si>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</si>
  <si>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</si>
  <si>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</si>
  <si>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</si>
  <si>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</si>
  <si>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</si>
  <si>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</si>
  <si>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</si>
  <si>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</si>
  <si>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</si>
  <si>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</si>
  <si>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</si>
  <si>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</si>
  <si>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</si>
  <si>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</si>
  <si>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</si>
  <si>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</si>
  <si>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</si>
  <si>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</si>
  <si>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</si>
  <si>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</si>
  <si>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历史结余</t>
  </si>
  <si>
    <t>合计:</t>
  </si>
  <si>
    <t>开票金额:</t>
  </si>
  <si>
    <t>430102197608240521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</si>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</sst>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#,##0.00_);[Red]\(#,##0.00\)"/>
    <numFmt numFmtId="42" formatCode="_ &quot;￥&quot;* #,##0_ ;_ &quot;￥&quot;* \-#,##0_ ;_ &quot;￥&quot;* &quot;-&quot;_ ;_ @_ "/>
    <numFmt numFmtId="179" formatCode="#,##0_);[Red]\(#,##0\)"/>
    <numFmt numFmtId="180" formatCode="0_);[Red]\(0\)"/>
    <numFmt numFmtId="181" formatCode="[DBNum2][$-804]General"/>
    <numFmt numFmtId="182" formatCode="&quot;$&quot;0_ "/>
    <numFmt numFmtId="183" formatCode="&quot;$&quot;#,##0_ ;[Red]\-&quot;$&quot;#,##0_ "/>
    <numFmt numFmtId="184" formatCode="0.00_);\(0.00\)"/>
    <numFmt numFmtId="185" formatCode="General\ &quot;年&quot;"/>
  </numFmts>
  <fonts count="11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sz val="9"/>
      <color indexed="8"/>
      <name val="宋体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Geneva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2"/>
      <color indexed="8"/>
      <name val="Verdana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4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5" fillId="0" borderId="0">
      <alignment vertical="center"/>
    </xf>
    <xf numFmtId="0" fontId="80" fillId="12" borderId="43" applyNumberFormat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67" fillId="11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2" fillId="0" borderId="0"/>
    <xf numFmtId="43" fontId="0" fillId="0" borderId="0" applyFont="0" applyFill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1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8" borderId="45" applyNumberFormat="0" applyFont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5" fillId="0" borderId="0"/>
    <xf numFmtId="0" fontId="81" fillId="41" borderId="0" applyNumberFormat="0" applyBorder="0" applyAlignment="0" applyProtection="0">
      <alignment vertical="center"/>
    </xf>
    <xf numFmtId="0" fontId="93" fillId="0" borderId="0">
      <alignment vertical="center"/>
    </xf>
    <xf numFmtId="0" fontId="81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1" fillId="0" borderId="40" applyNumberFormat="0" applyFill="0" applyAlignment="0" applyProtection="0">
      <alignment vertical="center"/>
    </xf>
    <xf numFmtId="0" fontId="84" fillId="0" borderId="40" applyNumberFormat="0" applyFill="0" applyAlignment="0" applyProtection="0">
      <alignment vertical="center"/>
    </xf>
    <xf numFmtId="0" fontId="88" fillId="0" borderId="0"/>
    <xf numFmtId="0" fontId="69" fillId="23" borderId="0" applyNumberFormat="0" applyBorder="0" applyAlignment="0" applyProtection="0">
      <alignment vertical="center"/>
    </xf>
    <xf numFmtId="0" fontId="70" fillId="0" borderId="39" applyNumberFormat="0" applyFill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87" fillId="29" borderId="46" applyNumberFormat="0" applyAlignment="0" applyProtection="0">
      <alignment vertical="center"/>
    </xf>
    <xf numFmtId="0" fontId="86" fillId="29" borderId="37" applyNumberFormat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1" fillId="36" borderId="48" applyNumberFormat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83" fillId="27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5" fillId="0" borderId="0"/>
    <xf numFmtId="0" fontId="6" fillId="15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7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4" fillId="17" borderId="41" applyNumberFormat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72" fillId="0" borderId="0"/>
    <xf numFmtId="0" fontId="80" fillId="12" borderId="43" applyNumberFormat="0" applyAlignment="0" applyProtection="0">
      <alignment vertical="center"/>
    </xf>
    <xf numFmtId="0" fontId="72" fillId="0" borderId="0">
      <alignment vertical="center"/>
    </xf>
    <xf numFmtId="0" fontId="83" fillId="45" borderId="0" applyNumberFormat="0" applyBorder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65" fillId="0" borderId="0"/>
    <xf numFmtId="0" fontId="80" fillId="12" borderId="43" applyNumberFormat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65" fillId="0" borderId="0"/>
    <xf numFmtId="0" fontId="6" fillId="1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72" fillId="0" borderId="0"/>
    <xf numFmtId="0" fontId="6" fillId="0" borderId="0"/>
    <xf numFmtId="0" fontId="6" fillId="15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9" fillId="59" borderId="38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3" fillId="0" borderId="0"/>
    <xf numFmtId="0" fontId="81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7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4" fillId="17" borderId="41" applyNumberFormat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4" fillId="17" borderId="41" applyNumberFormat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9" fillId="59" borderId="38" applyNumberFormat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9" fillId="59" borderId="38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8" fillId="12" borderId="3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0" borderId="0">
      <alignment vertical="center"/>
    </xf>
    <xf numFmtId="0" fontId="81" fillId="33" borderId="0" applyNumberFormat="0" applyBorder="0" applyAlignment="0" applyProtection="0">
      <alignment vertical="center"/>
    </xf>
    <xf numFmtId="0" fontId="93" fillId="0" borderId="0">
      <alignment vertical="center"/>
    </xf>
    <xf numFmtId="0" fontId="81" fillId="3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81" fillId="33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104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3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77" fontId="6" fillId="0" borderId="0">
      <alignment vertical="center"/>
    </xf>
    <xf numFmtId="0" fontId="94" fillId="26" borderId="0" applyNumberFormat="0" applyBorder="0" applyAlignment="0" applyProtection="0">
      <alignment vertical="center"/>
    </xf>
    <xf numFmtId="9" fontId="6" fillId="0" borderId="0">
      <alignment vertical="center"/>
    </xf>
    <xf numFmtId="9" fontId="72" fillId="0" borderId="0" applyFont="0" applyFill="0" applyBorder="0" applyAlignment="0" applyProtection="0">
      <alignment vertical="center"/>
    </xf>
    <xf numFmtId="0" fontId="98" fillId="0" borderId="49" applyNumberFormat="0" applyFill="0" applyAlignment="0" applyProtection="0">
      <alignment vertical="center"/>
    </xf>
    <xf numFmtId="0" fontId="98" fillId="0" borderId="49" applyNumberFormat="0" applyFill="0" applyAlignment="0" applyProtection="0">
      <alignment vertical="center"/>
    </xf>
    <xf numFmtId="0" fontId="98" fillId="0" borderId="49" applyNumberFormat="0" applyFill="0" applyAlignment="0" applyProtection="0">
      <alignment vertical="center"/>
    </xf>
    <xf numFmtId="0" fontId="98" fillId="0" borderId="49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98" fillId="0" borderId="49" applyNumberFormat="0" applyFill="0" applyAlignment="0" applyProtection="0">
      <alignment vertical="center"/>
    </xf>
    <xf numFmtId="0" fontId="98" fillId="0" borderId="49" applyNumberFormat="0" applyFill="0" applyAlignment="0" applyProtection="0">
      <alignment vertical="center"/>
    </xf>
    <xf numFmtId="0" fontId="98" fillId="0" borderId="49" applyNumberFormat="0" applyFill="0" applyAlignment="0" applyProtection="0">
      <alignment vertical="center"/>
    </xf>
    <xf numFmtId="0" fontId="100" fillId="0" borderId="50" applyNumberFormat="0" applyFill="0" applyAlignment="0" applyProtection="0">
      <alignment vertical="center"/>
    </xf>
    <xf numFmtId="0" fontId="100" fillId="0" borderId="50" applyNumberFormat="0" applyFill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100" fillId="0" borderId="50" applyNumberFormat="0" applyFill="0" applyAlignment="0" applyProtection="0">
      <alignment vertical="center"/>
    </xf>
    <xf numFmtId="0" fontId="100" fillId="0" borderId="50" applyNumberFormat="0" applyFill="0" applyAlignment="0" applyProtection="0">
      <alignment vertical="center"/>
    </xf>
    <xf numFmtId="0" fontId="6" fillId="0" borderId="0">
      <alignment vertical="center"/>
    </xf>
    <xf numFmtId="0" fontId="100" fillId="0" borderId="50" applyNumberFormat="0" applyFill="0" applyAlignment="0" applyProtection="0">
      <alignment vertical="center"/>
    </xf>
    <xf numFmtId="0" fontId="100" fillId="0" borderId="50" applyNumberFormat="0" applyFill="0" applyAlignment="0" applyProtection="0">
      <alignment vertical="center"/>
    </xf>
    <xf numFmtId="0" fontId="100" fillId="0" borderId="50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96" fillId="0" borderId="0"/>
    <xf numFmtId="0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>
      <alignment vertical="center"/>
    </xf>
    <xf numFmtId="0" fontId="6" fillId="0" borderId="0">
      <alignment vertical="center"/>
    </xf>
    <xf numFmtId="0" fontId="72" fillId="0" borderId="0"/>
    <xf numFmtId="0" fontId="72" fillId="0" borderId="0">
      <alignment vertical="center"/>
    </xf>
    <xf numFmtId="0" fontId="72" fillId="0" borderId="0">
      <alignment vertical="center"/>
    </xf>
    <xf numFmtId="0" fontId="8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01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99" fillId="59" borderId="38" applyNumberFormat="0" applyAlignment="0" applyProtection="0">
      <alignment vertical="center"/>
    </xf>
    <xf numFmtId="0" fontId="14" fillId="0" borderId="0">
      <alignment vertical="center"/>
    </xf>
    <xf numFmtId="0" fontId="99" fillId="59" borderId="38" applyNumberFormat="0" applyAlignment="0" applyProtection="0">
      <alignment vertical="center"/>
    </xf>
    <xf numFmtId="0" fontId="72" fillId="0" borderId="0">
      <alignment vertical="center"/>
    </xf>
    <xf numFmtId="0" fontId="15" fillId="0" borderId="0">
      <alignment vertical="center"/>
    </xf>
    <xf numFmtId="0" fontId="6" fillId="0" borderId="0"/>
    <xf numFmtId="0" fontId="99" fillId="59" borderId="38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81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6" fillId="0" borderId="0"/>
    <xf numFmtId="0" fontId="81" fillId="39" borderId="0" applyNumberFormat="0" applyBorder="0" applyAlignment="0" applyProtection="0">
      <alignment vertical="center"/>
    </xf>
    <xf numFmtId="0" fontId="72" fillId="0" borderId="0"/>
    <xf numFmtId="0" fontId="81" fillId="39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6" fillId="0" borderId="0">
      <alignment vertical="center"/>
    </xf>
    <xf numFmtId="0" fontId="7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3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93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93" fillId="0" borderId="0">
      <alignment vertical="center"/>
    </xf>
    <xf numFmtId="0" fontId="72" fillId="0" borderId="0"/>
    <xf numFmtId="0" fontId="72" fillId="0" borderId="0"/>
    <xf numFmtId="0" fontId="99" fillId="59" borderId="38" applyNumberFormat="0" applyAlignment="0" applyProtection="0">
      <alignment vertical="center"/>
    </xf>
    <xf numFmtId="0" fontId="6" fillId="0" borderId="0">
      <alignment vertical="center"/>
    </xf>
    <xf numFmtId="0" fontId="72" fillId="0" borderId="0"/>
    <xf numFmtId="0" fontId="81" fillId="61" borderId="0" applyNumberFormat="0" applyBorder="0" applyAlignment="0" applyProtection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" fillId="21" borderId="44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6" fillId="0" borderId="0"/>
    <xf numFmtId="0" fontId="76" fillId="18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74" fillId="17" borderId="41" applyNumberFormat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74" fillId="17" borderId="41" applyNumberFormat="0" applyAlignment="0" applyProtection="0">
      <alignment vertical="center"/>
    </xf>
    <xf numFmtId="0" fontId="74" fillId="17" borderId="41" applyNumberFormat="0" applyAlignment="0" applyProtection="0">
      <alignment vertical="center"/>
    </xf>
    <xf numFmtId="0" fontId="74" fillId="17" borderId="4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99" fillId="59" borderId="38" applyNumberFormat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99" fillId="59" borderId="38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61" borderId="0" applyNumberFormat="0" applyBorder="0" applyAlignment="0" applyProtection="0">
      <alignment vertical="center"/>
    </xf>
    <xf numFmtId="0" fontId="81" fillId="61" borderId="0" applyNumberFormat="0" applyBorder="0" applyAlignment="0" applyProtection="0">
      <alignment vertical="center"/>
    </xf>
    <xf numFmtId="0" fontId="81" fillId="61" borderId="0" applyNumberFormat="0" applyBorder="0" applyAlignment="0" applyProtection="0">
      <alignment vertical="center"/>
    </xf>
    <xf numFmtId="0" fontId="81" fillId="61" borderId="0" applyNumberFormat="0" applyBorder="0" applyAlignment="0" applyProtection="0">
      <alignment vertical="center"/>
    </xf>
    <xf numFmtId="0" fontId="81" fillId="61" borderId="0" applyNumberFormat="0" applyBorder="0" applyAlignment="0" applyProtection="0">
      <alignment vertical="center"/>
    </xf>
    <xf numFmtId="0" fontId="81" fillId="61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80" fillId="12" borderId="43" applyNumberFormat="0" applyAlignment="0" applyProtection="0">
      <alignment vertical="center"/>
    </xf>
    <xf numFmtId="0" fontId="88" fillId="0" borderId="0"/>
    <xf numFmtId="0" fontId="99" fillId="59" borderId="38" applyNumberFormat="0" applyAlignment="0" applyProtection="0">
      <alignment vertical="center"/>
    </xf>
    <xf numFmtId="0" fontId="88" fillId="0" borderId="0"/>
    <xf numFmtId="0" fontId="99" fillId="59" borderId="38" applyNumberFormat="0" applyAlignment="0" applyProtection="0">
      <alignment vertical="center"/>
    </xf>
    <xf numFmtId="0" fontId="99" fillId="59" borderId="38" applyNumberFormat="0" applyAlignment="0" applyProtection="0">
      <alignment vertical="center"/>
    </xf>
    <xf numFmtId="0" fontId="99" fillId="59" borderId="38" applyNumberFormat="0" applyAlignment="0" applyProtection="0">
      <alignment vertical="center"/>
    </xf>
    <xf numFmtId="0" fontId="99" fillId="59" borderId="38" applyNumberFormat="0" applyAlignment="0" applyProtection="0">
      <alignment vertical="center"/>
    </xf>
    <xf numFmtId="0" fontId="106" fillId="0" borderId="0"/>
    <xf numFmtId="0" fontId="65" fillId="0" borderId="0"/>
    <xf numFmtId="0" fontId="88" fillId="0" borderId="0"/>
    <xf numFmtId="0" fontId="88" fillId="0" borderId="0"/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6" fillId="21" borderId="44" applyNumberFormat="0" applyFont="0" applyAlignment="0" applyProtection="0">
      <alignment vertical="center"/>
    </xf>
    <xf numFmtId="0" fontId="104" fillId="0" borderId="0"/>
    <xf numFmtId="0" fontId="105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8" applyBorder="1">
      <alignment vertical="center"/>
    </xf>
    <xf numFmtId="0" fontId="7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Fill="1">
      <alignment vertical="center"/>
    </xf>
    <xf numFmtId="0" fontId="6" fillId="0" borderId="0" xfId="308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8">
      <alignment vertical="center"/>
    </xf>
    <xf numFmtId="0" fontId="6" fillId="0" borderId="0" xfId="308" applyNumberFormat="1">
      <alignment vertical="center"/>
    </xf>
    <xf numFmtId="0" fontId="6" fillId="0" borderId="0" xfId="308" applyNumberFormat="1" applyAlignment="1">
      <alignment horizontal="center" vertical="center"/>
    </xf>
    <xf numFmtId="14" fontId="6" fillId="0" borderId="0" xfId="308" applyNumberFormat="1">
      <alignment vertical="center"/>
    </xf>
    <xf numFmtId="176" fontId="6" fillId="0" borderId="0" xfId="308" applyNumberFormat="1">
      <alignment vertical="center"/>
    </xf>
    <xf numFmtId="179" fontId="8" fillId="0" borderId="0" xfId="111" applyNumberFormat="1" applyFont="1" applyFill="1" applyBorder="1" applyAlignment="1" applyProtection="1">
      <alignment vertical="center"/>
    </xf>
    <xf numFmtId="179" fontId="9" fillId="0" borderId="0" xfId="111" applyNumberFormat="1" applyFont="1" applyFill="1" applyBorder="1" applyAlignment="1" applyProtection="1">
      <alignment vertical="center"/>
    </xf>
    <xf numFmtId="179" fontId="10" fillId="0" borderId="0" xfId="111" applyNumberFormat="1" applyFont="1" applyFill="1" applyBorder="1" applyAlignment="1" applyProtection="1">
      <alignment vertical="center"/>
    </xf>
    <xf numFmtId="179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NumberFormat="1" applyBorder="1" applyAlignment="1">
      <alignment horizontal="center" vertical="center"/>
    </xf>
    <xf numFmtId="179" fontId="11" fillId="3" borderId="5" xfId="111" applyNumberFormat="1" applyFont="1" applyFill="1" applyBorder="1" applyAlignment="1" applyProtection="1">
      <alignment horizontal="center" vertical="center"/>
    </xf>
    <xf numFmtId="179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0" applyNumberFormat="1" applyFont="1" applyFill="1" applyBorder="1" applyAlignment="1" applyProtection="1">
      <alignment horizontal="center" vertical="center" wrapText="1"/>
    </xf>
    <xf numFmtId="0" fontId="13" fillId="3" borderId="5" xfId="400" applyNumberFormat="1" applyFont="1" applyFill="1" applyBorder="1" applyAlignment="1" applyProtection="1">
      <alignment horizontal="center" vertical="center" wrapText="1"/>
    </xf>
    <xf numFmtId="179" fontId="11" fillId="3" borderId="6" xfId="111" applyNumberFormat="1" applyFont="1" applyFill="1" applyBorder="1" applyAlignment="1" applyProtection="1">
      <alignment horizontal="center" vertical="center"/>
    </xf>
    <xf numFmtId="179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0" applyNumberFormat="1" applyFont="1" applyFill="1" applyBorder="1" applyAlignment="1" applyProtection="1">
      <alignment horizontal="center" vertical="center" wrapText="1"/>
    </xf>
    <xf numFmtId="0" fontId="13" fillId="3" borderId="6" xfId="400" applyNumberFormat="1" applyFont="1" applyFill="1" applyBorder="1" applyAlignment="1" applyProtection="1">
      <alignment horizontal="center" vertical="center" wrapText="1"/>
    </xf>
    <xf numFmtId="179" fontId="14" fillId="0" borderId="6" xfId="308" applyNumberFormat="1" applyFont="1" applyFill="1" applyBorder="1" applyAlignment="1" applyProtection="1">
      <alignment horizontal="center" vertical="center"/>
    </xf>
    <xf numFmtId="0" fontId="15" fillId="0" borderId="7" xfId="308" applyFont="1" applyFill="1" applyBorder="1" applyAlignment="1">
      <alignment horizontal="center" vertical="center" wrapText="1"/>
    </xf>
    <xf numFmtId="49" fontId="16" fillId="4" borderId="8" xfId="308" applyNumberFormat="1" applyFont="1" applyFill="1" applyBorder="1" applyAlignment="1">
      <alignment horizontal="center" vertical="center" wrapText="1"/>
    </xf>
    <xf numFmtId="0" fontId="6" fillId="0" borderId="7" xfId="308" applyNumberFormat="1" applyFill="1" applyBorder="1" applyAlignment="1">
      <alignment horizontal="center" vertical="center"/>
    </xf>
    <xf numFmtId="0" fontId="6" fillId="0" borderId="8" xfId="308" applyFill="1" applyBorder="1">
      <alignment vertical="center"/>
    </xf>
    <xf numFmtId="179" fontId="14" fillId="4" borderId="6" xfId="308" applyNumberFormat="1" applyFont="1" applyFill="1" applyBorder="1" applyAlignment="1" applyProtection="1">
      <alignment horizontal="center" vertical="center" shrinkToFit="1"/>
    </xf>
    <xf numFmtId="179" fontId="17" fillId="4" borderId="7" xfId="308" applyNumberFormat="1" applyFont="1" applyFill="1" applyBorder="1" applyAlignment="1" applyProtection="1">
      <alignment horizontal="center" vertical="center" shrinkToFit="1"/>
    </xf>
    <xf numFmtId="179" fontId="17" fillId="4" borderId="7" xfId="308" applyNumberFormat="1" applyFont="1" applyFill="1" applyBorder="1" applyAlignment="1" applyProtection="1">
      <alignment horizontal="center" vertical="top" shrinkToFit="1"/>
    </xf>
    <xf numFmtId="0" fontId="16" fillId="4" borderId="7" xfId="308" applyNumberFormat="1" applyFont="1" applyFill="1" applyBorder="1" applyAlignment="1">
      <alignment horizontal="center" vertical="center" shrinkToFit="1"/>
    </xf>
    <xf numFmtId="0" fontId="6" fillId="4" borderId="7" xfId="308" applyNumberFormat="1" applyFont="1" applyFill="1" applyBorder="1" applyAlignment="1" applyProtection="1">
      <alignment horizontal="center" vertical="center" shrinkToFit="1"/>
    </xf>
    <xf numFmtId="0" fontId="6" fillId="4" borderId="7" xfId="308" applyNumberFormat="1" applyFill="1" applyBorder="1" applyAlignment="1">
      <alignment horizontal="center" vertical="center" shrinkToFit="1"/>
    </xf>
    <xf numFmtId="0" fontId="6" fillId="3" borderId="7" xfId="308" applyFont="1" applyFill="1" applyBorder="1" applyAlignment="1">
      <alignment horizontal="center" vertical="center"/>
    </xf>
    <xf numFmtId="176" fontId="6" fillId="4" borderId="7" xfId="308" applyNumberFormat="1" applyFont="1" applyFill="1" applyBorder="1" applyAlignment="1">
      <alignment horizontal="center" vertical="center"/>
    </xf>
    <xf numFmtId="178" fontId="6" fillId="0" borderId="0" xfId="308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78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8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8" applyNumberFormat="1" applyBorder="1">
      <alignment vertical="center"/>
    </xf>
    <xf numFmtId="179" fontId="10" fillId="0" borderId="0" xfId="111" applyNumberFormat="1" applyFont="1" applyFill="1" applyBorder="1" applyAlignment="1" applyProtection="1">
      <alignment horizontal="center" vertical="center"/>
    </xf>
    <xf numFmtId="177" fontId="24" fillId="5" borderId="0" xfId="308" applyNumberFormat="1" applyFont="1" applyFill="1" applyBorder="1" applyAlignment="1">
      <alignment horizontal="center" vertical="center"/>
    </xf>
    <xf numFmtId="14" fontId="12" fillId="3" borderId="5" xfId="400" applyNumberFormat="1" applyFont="1" applyFill="1" applyBorder="1" applyAlignment="1" applyProtection="1">
      <alignment horizontal="center" vertical="center" wrapText="1"/>
    </xf>
    <xf numFmtId="0" fontId="12" fillId="3" borderId="8" xfId="400" applyNumberFormat="1" applyFont="1" applyFill="1" applyBorder="1" applyAlignment="1" applyProtection="1">
      <alignment horizontal="center" vertical="center" wrapText="1"/>
    </xf>
    <xf numFmtId="0" fontId="12" fillId="3" borderId="9" xfId="400" applyNumberFormat="1" applyFont="1" applyFill="1" applyBorder="1" applyAlignment="1" applyProtection="1">
      <alignment horizontal="center" vertical="center" wrapText="1"/>
    </xf>
    <xf numFmtId="0" fontId="12" fillId="3" borderId="10" xfId="400" applyNumberFormat="1" applyFont="1" applyFill="1" applyBorder="1" applyAlignment="1" applyProtection="1">
      <alignment horizontal="center" vertical="center" wrapText="1"/>
    </xf>
    <xf numFmtId="14" fontId="12" fillId="3" borderId="6" xfId="400" applyNumberFormat="1" applyFont="1" applyFill="1" applyBorder="1" applyAlignment="1" applyProtection="1">
      <alignment horizontal="center" vertical="center" wrapText="1"/>
    </xf>
    <xf numFmtId="0" fontId="12" fillId="3" borderId="7" xfId="400" applyNumberFormat="1" applyFont="1" applyFill="1" applyBorder="1" applyAlignment="1" applyProtection="1">
      <alignment horizontal="center" vertical="center" wrapText="1"/>
    </xf>
    <xf numFmtId="14" fontId="6" fillId="0" borderId="8" xfId="308" applyNumberFormat="1" applyFill="1" applyBorder="1">
      <alignment vertical="center"/>
    </xf>
    <xf numFmtId="177" fontId="14" fillId="0" borderId="7" xfId="308" applyNumberFormat="1" applyFont="1" applyFill="1" applyBorder="1">
      <alignment vertical="center"/>
    </xf>
    <xf numFmtId="177" fontId="14" fillId="0" borderId="7" xfId="308" applyNumberFormat="1" applyFont="1" applyFill="1" applyBorder="1" applyAlignment="1">
      <alignment horizontal="center" vertical="center"/>
    </xf>
    <xf numFmtId="0" fontId="6" fillId="4" borderId="8" xfId="308" applyNumberFormat="1" applyFont="1" applyFill="1" applyBorder="1" applyAlignment="1" applyProtection="1">
      <alignment horizontal="center" vertical="center" shrinkToFit="1"/>
    </xf>
    <xf numFmtId="14" fontId="6" fillId="4" borderId="8" xfId="308" applyNumberFormat="1" applyFont="1" applyFill="1" applyBorder="1" applyAlignment="1" applyProtection="1">
      <alignment horizontal="center" vertical="center" shrinkToFit="1"/>
    </xf>
    <xf numFmtId="178" fontId="17" fillId="4" borderId="7" xfId="308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0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08" applyNumberFormat="1" applyFont="1" applyFill="1" applyBorder="1" applyAlignment="1">
      <alignment horizontal="left" vertical="center"/>
    </xf>
    <xf numFmtId="176" fontId="13" fillId="3" borderId="5" xfId="400" applyNumberFormat="1" applyFont="1" applyFill="1" applyBorder="1" applyAlignment="1" applyProtection="1">
      <alignment horizontal="center" vertical="center" wrapText="1"/>
    </xf>
    <xf numFmtId="0" fontId="13" fillId="3" borderId="8" xfId="400" applyNumberFormat="1" applyFont="1" applyFill="1" applyBorder="1" applyAlignment="1" applyProtection="1">
      <alignment horizontal="center" vertical="center" wrapText="1"/>
    </xf>
    <xf numFmtId="0" fontId="13" fillId="3" borderId="9" xfId="400" applyNumberFormat="1" applyFont="1" applyFill="1" applyBorder="1" applyAlignment="1" applyProtection="1">
      <alignment horizontal="center" vertical="center" wrapText="1"/>
    </xf>
    <xf numFmtId="176" fontId="13" fillId="3" borderId="6" xfId="400" applyNumberFormat="1" applyFont="1" applyFill="1" applyBorder="1" applyAlignment="1" applyProtection="1">
      <alignment horizontal="center" vertical="center" wrapText="1"/>
    </xf>
    <xf numFmtId="0" fontId="13" fillId="3" borderId="7" xfId="400" applyNumberFormat="1" applyFont="1" applyFill="1" applyBorder="1" applyAlignment="1" applyProtection="1">
      <alignment horizontal="center" vertical="center" wrapText="1"/>
    </xf>
    <xf numFmtId="177" fontId="14" fillId="4" borderId="7" xfId="308" applyNumberFormat="1" applyFont="1" applyFill="1" applyBorder="1">
      <alignment vertical="center"/>
    </xf>
    <xf numFmtId="177" fontId="14" fillId="4" borderId="10" xfId="308" applyNumberFormat="1" applyFont="1" applyFill="1" applyBorder="1" applyAlignment="1">
      <alignment horizontal="center" vertical="center"/>
    </xf>
    <xf numFmtId="177" fontId="14" fillId="4" borderId="10" xfId="308" applyNumberFormat="1" applyFont="1" applyFill="1" applyBorder="1">
      <alignment vertical="center"/>
    </xf>
    <xf numFmtId="0" fontId="13" fillId="3" borderId="10" xfId="400" applyNumberFormat="1" applyFont="1" applyFill="1" applyBorder="1" applyAlignment="1" applyProtection="1">
      <alignment horizontal="center" vertical="center" wrapText="1"/>
    </xf>
    <xf numFmtId="178" fontId="14" fillId="4" borderId="10" xfId="308" applyNumberFormat="1" applyFont="1" applyFill="1" applyBorder="1" applyAlignment="1" applyProtection="1">
      <alignment horizontal="center" vertical="center"/>
    </xf>
    <xf numFmtId="176" fontId="20" fillId="4" borderId="7" xfId="291" applyNumberFormat="1" applyFont="1" applyFill="1" applyBorder="1" applyAlignment="1" applyProtection="1">
      <alignment horizontal="center" vertical="center"/>
    </xf>
    <xf numFmtId="176" fontId="25" fillId="4" borderId="7" xfId="400" applyNumberFormat="1" applyFont="1" applyFill="1" applyBorder="1" applyAlignment="1" applyProtection="1">
      <alignment horizontal="center" vertical="center"/>
    </xf>
    <xf numFmtId="178" fontId="14" fillId="0" borderId="0" xfId="308" applyNumberFormat="1" applyFont="1" applyFill="1" applyBorder="1" applyAlignment="1" applyProtection="1">
      <alignment horizontal="center" vertical="center"/>
    </xf>
    <xf numFmtId="176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6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6" fontId="8" fillId="3" borderId="6" xfId="111" applyNumberFormat="1" applyFont="1" applyFill="1" applyBorder="1" applyAlignment="1" applyProtection="1">
      <alignment horizontal="center" vertical="center" wrapText="1"/>
    </xf>
    <xf numFmtId="178" fontId="14" fillId="4" borderId="7" xfId="308" applyNumberFormat="1" applyFont="1" applyFill="1" applyBorder="1" applyAlignment="1" applyProtection="1">
      <alignment horizontal="center" vertical="center"/>
    </xf>
    <xf numFmtId="176" fontId="16" fillId="0" borderId="7" xfId="308" applyNumberFormat="1" applyFont="1" applyFill="1" applyBorder="1" applyAlignment="1">
      <alignment horizontal="center" vertical="center" wrapText="1"/>
    </xf>
    <xf numFmtId="178" fontId="14" fillId="0" borderId="7" xfId="308" applyNumberFormat="1" applyFont="1" applyFill="1" applyBorder="1" applyAlignment="1" applyProtection="1">
      <alignment horizontal="center" vertical="center"/>
    </xf>
    <xf numFmtId="176" fontId="17" fillId="4" borderId="7" xfId="308" applyNumberFormat="1" applyFont="1" applyFill="1" applyBorder="1" applyAlignment="1" applyProtection="1">
      <alignment horizontal="center" vertical="center" shrinkToFit="1"/>
    </xf>
    <xf numFmtId="178" fontId="14" fillId="4" borderId="7" xfId="308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Fill="1" applyBorder="1" applyAlignment="1" applyProtection="1">
      <alignment vertical="center"/>
    </xf>
    <xf numFmtId="49" fontId="6" fillId="0" borderId="0" xfId="308" applyNumberFormat="1" applyFont="1" applyFill="1" applyBorder="1" applyAlignment="1" applyProtection="1">
      <alignment horizontal="center" vertical="center"/>
    </xf>
    <xf numFmtId="49" fontId="12" fillId="3" borderId="5" xfId="400" applyNumberFormat="1" applyFont="1" applyFill="1" applyBorder="1" applyAlignment="1" applyProtection="1">
      <alignment horizontal="center" vertical="center" wrapText="1"/>
    </xf>
    <xf numFmtId="49" fontId="12" fillId="3" borderId="6" xfId="400" applyNumberFormat="1" applyFont="1" applyFill="1" applyBorder="1" applyAlignment="1" applyProtection="1">
      <alignment horizontal="center" vertical="center" wrapText="1"/>
    </xf>
    <xf numFmtId="0" fontId="25" fillId="4" borderId="7" xfId="308" applyFont="1" applyFill="1" applyBorder="1" applyAlignment="1">
      <alignment horizontal="center" vertical="center"/>
    </xf>
    <xf numFmtId="0" fontId="25" fillId="4" borderId="7" xfId="308" applyFont="1" applyFill="1" applyBorder="1" applyAlignment="1">
      <alignment horizontal="center" vertical="center" shrinkToFit="1"/>
    </xf>
    <xf numFmtId="178" fontId="6" fillId="0" borderId="0" xfId="308" applyNumberFormat="1">
      <alignment vertical="center"/>
    </xf>
    <xf numFmtId="0" fontId="26" fillId="0" borderId="7" xfId="308" applyFont="1" applyFill="1" applyBorder="1" applyAlignment="1">
      <alignment horizontal="center" vertical="center" wrapText="1"/>
    </xf>
    <xf numFmtId="0" fontId="27" fillId="6" borderId="8" xfId="356" applyFont="1" applyFill="1" applyBorder="1" applyAlignment="1">
      <alignment horizontal="left" vertical="center"/>
    </xf>
    <xf numFmtId="49" fontId="27" fillId="0" borderId="7" xfId="272" applyNumberFormat="1" applyFont="1" applyBorder="1" applyAlignment="1" applyProtection="1">
      <protection locked="0"/>
    </xf>
    <xf numFmtId="49" fontId="28" fillId="7" borderId="8" xfId="308" applyNumberFormat="1" applyFont="1" applyFill="1" applyBorder="1" applyAlignment="1">
      <alignment horizontal="center" vertical="center" wrapText="1"/>
    </xf>
    <xf numFmtId="0" fontId="29" fillId="0" borderId="7" xfId="308" applyNumberFormat="1" applyFont="1" applyFill="1" applyBorder="1" applyAlignment="1">
      <alignment horizontal="center" vertical="center"/>
    </xf>
    <xf numFmtId="0" fontId="29" fillId="0" borderId="8" xfId="308" applyFont="1" applyFill="1" applyBorder="1" applyAlignment="1">
      <alignment vertical="center"/>
    </xf>
    <xf numFmtId="0" fontId="27" fillId="6" borderId="7" xfId="272" applyFont="1" applyFill="1" applyBorder="1" applyAlignment="1">
      <alignment horizontal="left" vertical="center"/>
    </xf>
    <xf numFmtId="14" fontId="29" fillId="0" borderId="8" xfId="308" applyNumberFormat="1" applyFont="1" applyFill="1" applyBorder="1" applyAlignment="1">
      <alignment vertical="center"/>
    </xf>
    <xf numFmtId="177" fontId="30" fillId="0" borderId="7" xfId="308" applyNumberFormat="1" applyFont="1" applyFill="1" applyBorder="1" applyAlignment="1">
      <alignment vertical="center"/>
    </xf>
    <xf numFmtId="0" fontId="29" fillId="8" borderId="0" xfId="0" applyFont="1" applyFill="1" applyAlignment="1">
      <alignment vertical="center"/>
    </xf>
    <xf numFmtId="0" fontId="31" fillId="8" borderId="0" xfId="487" applyFont="1" applyFill="1" applyBorder="1" applyAlignment="1">
      <alignment horizontal="center" vertical="center"/>
    </xf>
    <xf numFmtId="0" fontId="32" fillId="8" borderId="0" xfId="487" applyNumberFormat="1" applyFont="1" applyFill="1" applyBorder="1" applyAlignment="1" applyProtection="1">
      <alignment horizontal="center" vertical="center"/>
      <protection locked="0"/>
    </xf>
    <xf numFmtId="0" fontId="32" fillId="8" borderId="0" xfId="487" applyNumberFormat="1" applyFont="1" applyFill="1" applyBorder="1" applyAlignment="1" applyProtection="1">
      <alignment horizontal="left" vertical="center"/>
      <protection locked="0"/>
    </xf>
    <xf numFmtId="0" fontId="33" fillId="8" borderId="0" xfId="487" applyNumberFormat="1" applyFont="1" applyFill="1" applyBorder="1" applyAlignment="1" applyProtection="1">
      <alignment horizontal="center" vertical="center"/>
      <protection locked="0"/>
    </xf>
    <xf numFmtId="0" fontId="34" fillId="8" borderId="0" xfId="487" applyNumberFormat="1" applyFont="1" applyFill="1" applyBorder="1" applyAlignment="1" applyProtection="1">
      <alignment horizontal="left" vertical="center"/>
      <protection locked="0"/>
    </xf>
    <xf numFmtId="0" fontId="27" fillId="8" borderId="0" xfId="0" applyFont="1" applyFill="1" applyBorder="1" applyAlignment="1" applyProtection="1">
      <alignment horizontal="right" vertical="center"/>
      <protection locked="0"/>
    </xf>
    <xf numFmtId="49" fontId="35" fillId="8" borderId="0" xfId="486" applyNumberFormat="1" applyFont="1" applyFill="1" applyBorder="1" applyAlignment="1" applyProtection="1">
      <alignment horizontal="left" vertical="center"/>
      <protection locked="0"/>
    </xf>
    <xf numFmtId="0" fontId="36" fillId="8" borderId="0" xfId="0" applyFont="1" applyFill="1" applyBorder="1" applyAlignment="1" applyProtection="1">
      <alignment horizontal="left" vertical="center"/>
      <protection locked="0"/>
    </xf>
    <xf numFmtId="0" fontId="37" fillId="8" borderId="0" xfId="487" applyFont="1" applyFill="1" applyBorder="1" applyAlignment="1">
      <alignment horizontal="right" vertical="center"/>
    </xf>
    <xf numFmtId="14" fontId="38" fillId="8" borderId="0" xfId="0" applyNumberFormat="1" applyFont="1" applyFill="1" applyBorder="1" applyAlignment="1" applyProtection="1">
      <alignment horizontal="left" vertical="center"/>
      <protection locked="0"/>
    </xf>
    <xf numFmtId="0" fontId="38" fillId="8" borderId="0" xfId="0" applyFont="1" applyFill="1" applyBorder="1" applyAlignment="1" applyProtection="1">
      <alignment horizontal="right" vertical="center"/>
      <protection locked="0"/>
    </xf>
    <xf numFmtId="0" fontId="39" fillId="8" borderId="0" xfId="0" applyFont="1" applyFill="1" applyBorder="1" applyAlignment="1">
      <alignment horizontal="left" vertical="center"/>
    </xf>
    <xf numFmtId="0" fontId="39" fillId="8" borderId="0" xfId="0" applyFont="1" applyFill="1" applyAlignment="1">
      <alignment horizontal="left" vertical="center"/>
    </xf>
    <xf numFmtId="0" fontId="34" fillId="8" borderId="0" xfId="487" applyNumberFormat="1" applyFont="1" applyFill="1" applyBorder="1" applyAlignment="1" applyProtection="1">
      <alignment horizontal="center" vertical="center"/>
      <protection locked="0"/>
    </xf>
    <xf numFmtId="0" fontId="39" fillId="8" borderId="0" xfId="0" applyFont="1" applyFill="1" applyBorder="1" applyAlignment="1" applyProtection="1">
      <alignment horizontal="left" vertical="center"/>
      <protection locked="0"/>
    </xf>
    <xf numFmtId="0" fontId="40" fillId="8" borderId="0" xfId="487" applyNumberFormat="1" applyFont="1" applyFill="1" applyBorder="1" applyAlignment="1" applyProtection="1">
      <alignment horizontal="center" vertical="center"/>
      <protection locked="0"/>
    </xf>
    <xf numFmtId="182" fontId="38" fillId="8" borderId="0" xfId="486" applyNumberFormat="1" applyFont="1" applyFill="1" applyBorder="1" applyAlignment="1" applyProtection="1">
      <alignment horizontal="left" vertical="center"/>
      <protection locked="0"/>
    </xf>
    <xf numFmtId="0" fontId="41" fillId="8" borderId="11" xfId="0" applyFont="1" applyFill="1" applyBorder="1" applyAlignment="1" applyProtection="1">
      <alignment horizontal="center" vertical="center"/>
      <protection locked="0"/>
    </xf>
    <xf numFmtId="0" fontId="41" fillId="8" borderId="12" xfId="0" applyFont="1" applyFill="1" applyBorder="1" applyAlignment="1" applyProtection="1">
      <alignment horizontal="center" vertical="center"/>
      <protection locked="0"/>
    </xf>
    <xf numFmtId="0" fontId="42" fillId="8" borderId="13" xfId="485" applyNumberFormat="1" applyFont="1" applyFill="1" applyBorder="1" applyAlignment="1" applyProtection="1">
      <alignment horizontal="left" vertical="center"/>
      <protection locked="0"/>
    </xf>
    <xf numFmtId="0" fontId="42" fillId="8" borderId="6" xfId="485" applyNumberFormat="1" applyFont="1" applyFill="1" applyBorder="1" applyAlignment="1" applyProtection="1">
      <alignment horizontal="left" vertical="center"/>
      <protection locked="0"/>
    </xf>
    <xf numFmtId="43" fontId="43" fillId="8" borderId="8" xfId="0" applyNumberFormat="1" applyFont="1" applyFill="1" applyBorder="1" applyAlignment="1" applyProtection="1">
      <alignment horizontal="left" vertical="center" shrinkToFit="1"/>
    </xf>
    <xf numFmtId="43" fontId="43" fillId="8" borderId="9" xfId="0" applyNumberFormat="1" applyFont="1" applyFill="1" applyBorder="1" applyAlignment="1" applyProtection="1">
      <alignment horizontal="left" vertical="center" shrinkToFit="1"/>
    </xf>
    <xf numFmtId="43" fontId="43" fillId="8" borderId="14" xfId="0" applyNumberFormat="1" applyFont="1" applyFill="1" applyBorder="1" applyAlignment="1" applyProtection="1">
      <alignment horizontal="left" vertical="center" shrinkToFit="1"/>
    </xf>
    <xf numFmtId="0" fontId="42" fillId="8" borderId="15" xfId="485" applyNumberFormat="1" applyFont="1" applyFill="1" applyBorder="1" applyAlignment="1" applyProtection="1">
      <alignment horizontal="left" vertical="center"/>
      <protection locked="0"/>
    </xf>
    <xf numFmtId="0" fontId="42" fillId="8" borderId="16" xfId="485" applyNumberFormat="1" applyFont="1" applyFill="1" applyBorder="1" applyAlignment="1" applyProtection="1">
      <alignment horizontal="left" vertical="center"/>
      <protection locked="0"/>
    </xf>
    <xf numFmtId="181" fontId="43" fillId="8" borderId="17" xfId="0" applyNumberFormat="1" applyFont="1" applyFill="1" applyBorder="1" applyAlignment="1" applyProtection="1">
      <alignment horizontal="right" vertical="center" shrinkToFit="1"/>
    </xf>
    <xf numFmtId="181" fontId="43" fillId="8" borderId="18" xfId="0" applyNumberFormat="1" applyFont="1" applyFill="1" applyBorder="1" applyAlignment="1" applyProtection="1">
      <alignment horizontal="right" vertical="center" shrinkToFit="1"/>
    </xf>
    <xf numFmtId="181" fontId="43" fillId="8" borderId="19" xfId="0" applyNumberFormat="1" applyFont="1" applyFill="1" applyBorder="1" applyAlignment="1" applyProtection="1">
      <alignment horizontal="right" vertical="center" shrinkToFit="1"/>
    </xf>
    <xf numFmtId="0" fontId="44" fillId="8" borderId="13" xfId="486" applyNumberFormat="1" applyFont="1" applyFill="1" applyBorder="1" applyAlignment="1" applyProtection="1">
      <alignment horizontal="left" vertical="center"/>
      <protection locked="0"/>
    </xf>
    <xf numFmtId="0" fontId="44" fillId="8" borderId="6" xfId="486" applyNumberFormat="1" applyFont="1" applyFill="1" applyBorder="1" applyAlignment="1" applyProtection="1">
      <alignment horizontal="left" vertical="center"/>
      <protection locked="0"/>
    </xf>
    <xf numFmtId="43" fontId="45" fillId="8" borderId="6" xfId="0" applyNumberFormat="1" applyFont="1" applyFill="1" applyBorder="1" applyAlignment="1" applyProtection="1">
      <alignment horizontal="left" vertical="center" shrinkToFit="1"/>
    </xf>
    <xf numFmtId="0" fontId="44" fillId="8" borderId="20" xfId="486" applyNumberFormat="1" applyFont="1" applyFill="1" applyBorder="1" applyAlignment="1" applyProtection="1">
      <alignment horizontal="left" vertical="center"/>
      <protection locked="0"/>
    </xf>
    <xf numFmtId="0" fontId="44" fillId="8" borderId="21" xfId="486" applyNumberFormat="1" applyFont="1" applyFill="1" applyBorder="1" applyAlignment="1" applyProtection="1">
      <alignment horizontal="left" vertical="center"/>
      <protection locked="0"/>
    </xf>
    <xf numFmtId="0" fontId="44" fillId="8" borderId="22" xfId="486" applyNumberFormat="1" applyFont="1" applyFill="1" applyBorder="1" applyAlignment="1" applyProtection="1">
      <alignment horizontal="left" vertical="center"/>
      <protection locked="0"/>
    </xf>
    <xf numFmtId="43" fontId="45" fillId="8" borderId="23" xfId="0" applyNumberFormat="1" applyFont="1" applyFill="1" applyBorder="1" applyAlignment="1" applyProtection="1">
      <alignment horizontal="left" vertical="center" shrinkToFit="1"/>
      <protection locked="0"/>
    </xf>
    <xf numFmtId="0" fontId="30" fillId="8" borderId="24" xfId="163" applyFont="1" applyFill="1" applyBorder="1" applyAlignment="1">
      <alignment vertical="center"/>
    </xf>
    <xf numFmtId="0" fontId="30" fillId="8" borderId="7" xfId="163" applyFont="1" applyFill="1" applyBorder="1" applyAlignment="1">
      <alignment vertical="center"/>
    </xf>
    <xf numFmtId="43" fontId="45" fillId="8" borderId="7" xfId="0" applyNumberFormat="1" applyFont="1" applyFill="1" applyBorder="1" applyAlignment="1" applyProtection="1">
      <alignment horizontal="left" vertical="center" shrinkToFit="1"/>
      <protection locked="0"/>
    </xf>
    <xf numFmtId="0" fontId="30" fillId="8" borderId="8" xfId="163" applyFont="1" applyFill="1" applyBorder="1" applyAlignment="1">
      <alignment horizontal="left" vertical="center"/>
    </xf>
    <xf numFmtId="0" fontId="30" fillId="8" borderId="9" xfId="163" applyFont="1" applyFill="1" applyBorder="1" applyAlignment="1">
      <alignment horizontal="left" vertical="center"/>
    </xf>
    <xf numFmtId="0" fontId="30" fillId="8" borderId="10" xfId="163" applyFont="1" applyFill="1" applyBorder="1" applyAlignment="1">
      <alignment horizontal="left" vertical="center"/>
    </xf>
    <xf numFmtId="43" fontId="45" fillId="8" borderId="25" xfId="0" applyNumberFormat="1" applyFont="1" applyFill="1" applyBorder="1" applyAlignment="1" applyProtection="1">
      <alignment horizontal="left" vertical="center" shrinkToFit="1"/>
      <protection locked="0"/>
    </xf>
    <xf numFmtId="0" fontId="30" fillId="8" borderId="26" xfId="163" applyFont="1" applyFill="1" applyBorder="1" applyAlignment="1">
      <alignment vertical="center"/>
    </xf>
    <xf numFmtId="0" fontId="30" fillId="8" borderId="27" xfId="163" applyFont="1" applyFill="1" applyBorder="1" applyAlignment="1">
      <alignment vertical="center"/>
    </xf>
    <xf numFmtId="43" fontId="45" fillId="8" borderId="27" xfId="486" applyNumberFormat="1" applyFont="1" applyFill="1" applyBorder="1" applyAlignment="1" applyProtection="1">
      <alignment horizontal="left" vertical="center" shrinkToFit="1"/>
      <protection locked="0"/>
    </xf>
    <xf numFmtId="183" fontId="44" fillId="8" borderId="28" xfId="486" applyNumberFormat="1" applyFont="1" applyFill="1" applyBorder="1" applyAlignment="1" applyProtection="1">
      <alignment horizontal="left" vertical="center"/>
      <protection locked="0"/>
    </xf>
    <xf numFmtId="183" fontId="44" fillId="8" borderId="29" xfId="486" applyNumberFormat="1" applyFont="1" applyFill="1" applyBorder="1" applyAlignment="1" applyProtection="1">
      <alignment horizontal="left" vertical="center"/>
      <protection locked="0"/>
    </xf>
    <xf numFmtId="183" fontId="44" fillId="8" borderId="30" xfId="486" applyNumberFormat="1" applyFont="1" applyFill="1" applyBorder="1" applyAlignment="1" applyProtection="1">
      <alignment horizontal="left" vertical="center"/>
      <protection locked="0"/>
    </xf>
    <xf numFmtId="43" fontId="45" fillId="8" borderId="31" xfId="486" applyNumberFormat="1" applyFont="1" applyFill="1" applyBorder="1" applyAlignment="1" applyProtection="1">
      <alignment horizontal="left" vertical="center" shrinkToFit="1"/>
      <protection locked="0"/>
    </xf>
    <xf numFmtId="185" fontId="46" fillId="8" borderId="0" xfId="486" applyNumberFormat="1" applyFont="1" applyFill="1" applyBorder="1" applyAlignment="1" applyProtection="1">
      <alignment horizontal="left" vertical="center"/>
      <protection locked="0"/>
    </xf>
    <xf numFmtId="0" fontId="47" fillId="0" borderId="11" xfId="484" applyFont="1" applyFill="1" applyBorder="1" applyAlignment="1">
      <alignment horizontal="center" vertical="center" wrapText="1"/>
    </xf>
    <xf numFmtId="0" fontId="47" fillId="0" borderId="32" xfId="484" applyFont="1" applyFill="1" applyBorder="1" applyAlignment="1">
      <alignment horizontal="center" vertical="center" wrapText="1"/>
    </xf>
    <xf numFmtId="180" fontId="47" fillId="0" borderId="32" xfId="484" applyNumberFormat="1" applyFont="1" applyFill="1" applyBorder="1" applyAlignment="1">
      <alignment horizontal="center" vertical="center" wrapText="1"/>
    </xf>
    <xf numFmtId="184" fontId="47" fillId="0" borderId="32" xfId="484" applyNumberFormat="1" applyFont="1" applyFill="1" applyBorder="1" applyAlignment="1">
      <alignment horizontal="center" vertical="center" wrapText="1"/>
    </xf>
    <xf numFmtId="0" fontId="47" fillId="0" borderId="33" xfId="484" applyFont="1" applyFill="1" applyBorder="1" applyAlignment="1">
      <alignment horizontal="center" vertical="center" wrapText="1"/>
    </xf>
    <xf numFmtId="0" fontId="48" fillId="0" borderId="24" xfId="484" applyFont="1" applyFill="1" applyBorder="1" applyAlignment="1">
      <alignment horizontal="center" vertical="center"/>
    </xf>
    <xf numFmtId="0" fontId="48" fillId="0" borderId="7" xfId="484" applyFont="1" applyFill="1" applyBorder="1" applyAlignment="1">
      <alignment horizontal="center" vertical="center"/>
    </xf>
    <xf numFmtId="43" fontId="48" fillId="0" borderId="7" xfId="484" applyNumberFormat="1" applyFont="1" applyFill="1" applyBorder="1" applyAlignment="1">
      <alignment horizontal="left" vertical="center"/>
    </xf>
    <xf numFmtId="180" fontId="48" fillId="0" borderId="7" xfId="484" applyNumberFormat="1" applyFont="1" applyFill="1" applyBorder="1" applyAlignment="1">
      <alignment horizontal="center" vertical="center"/>
    </xf>
    <xf numFmtId="184" fontId="48" fillId="0" borderId="7" xfId="484" applyNumberFormat="1" applyFont="1" applyFill="1" applyBorder="1" applyAlignment="1">
      <alignment horizontal="right" vertical="center"/>
    </xf>
    <xf numFmtId="0" fontId="48" fillId="0" borderId="25" xfId="484" applyFont="1" applyFill="1" applyBorder="1" applyAlignment="1">
      <alignment horizontal="left" vertical="center"/>
    </xf>
    <xf numFmtId="43" fontId="48" fillId="0" borderId="7" xfId="484" applyNumberFormat="1" applyFont="1" applyFill="1" applyBorder="1" applyAlignment="1">
      <alignment vertical="center"/>
    </xf>
    <xf numFmtId="43" fontId="48" fillId="0" borderId="7" xfId="484" applyNumberFormat="1" applyFont="1" applyFill="1" applyBorder="1" applyAlignment="1">
      <alignment horizontal="center" vertical="center"/>
    </xf>
    <xf numFmtId="0" fontId="48" fillId="0" borderId="25" xfId="484" applyFont="1" applyFill="1" applyBorder="1" applyAlignment="1">
      <alignment vertical="center" wrapText="1"/>
    </xf>
    <xf numFmtId="43" fontId="49" fillId="0" borderId="7" xfId="484" applyNumberFormat="1" applyFont="1" applyFill="1" applyBorder="1" applyAlignment="1">
      <alignment horizontal="center" vertical="center"/>
    </xf>
    <xf numFmtId="184" fontId="49" fillId="0" borderId="7" xfId="484" applyNumberFormat="1" applyFont="1" applyFill="1" applyBorder="1" applyAlignment="1">
      <alignment horizontal="right" vertical="center"/>
    </xf>
    <xf numFmtId="0" fontId="48" fillId="0" borderId="25" xfId="484" applyFont="1" applyFill="1" applyBorder="1" applyAlignment="1">
      <alignment vertical="center"/>
    </xf>
    <xf numFmtId="0" fontId="48" fillId="0" borderId="7" xfId="484" applyFont="1" applyFill="1" applyBorder="1" applyAlignment="1">
      <alignment horizontal="center" vertical="center" wrapText="1"/>
    </xf>
    <xf numFmtId="10" fontId="49" fillId="0" borderId="7" xfId="484" applyNumberFormat="1" applyFont="1" applyFill="1" applyBorder="1" applyAlignment="1">
      <alignment horizontal="center" vertical="center"/>
    </xf>
    <xf numFmtId="0" fontId="50" fillId="9" borderId="24" xfId="484" applyFont="1" applyFill="1" applyBorder="1" applyAlignment="1">
      <alignment horizontal="center" vertical="center"/>
    </xf>
    <xf numFmtId="0" fontId="50" fillId="9" borderId="7" xfId="484" applyFont="1" applyFill="1" applyBorder="1" applyAlignment="1">
      <alignment horizontal="center" vertical="center"/>
    </xf>
    <xf numFmtId="184" fontId="50" fillId="9" borderId="7" xfId="484" applyNumberFormat="1" applyFont="1" applyFill="1" applyBorder="1" applyAlignment="1">
      <alignment vertical="center"/>
    </xf>
    <xf numFmtId="0" fontId="48" fillId="9" borderId="25" xfId="484" applyFont="1" applyFill="1" applyBorder="1" applyAlignment="1">
      <alignment horizontal="left" vertical="center"/>
    </xf>
    <xf numFmtId="0" fontId="50" fillId="9" borderId="26" xfId="484" applyFont="1" applyFill="1" applyBorder="1" applyAlignment="1">
      <alignment horizontal="center" vertical="center"/>
    </xf>
    <xf numFmtId="0" fontId="50" fillId="9" borderId="27" xfId="484" applyFont="1" applyFill="1" applyBorder="1" applyAlignment="1">
      <alignment horizontal="center" vertical="center"/>
    </xf>
    <xf numFmtId="184" fontId="50" fillId="9" borderId="27" xfId="484" applyNumberFormat="1" applyFont="1" applyFill="1" applyBorder="1" applyAlignment="1">
      <alignment vertical="center"/>
    </xf>
    <xf numFmtId="0" fontId="48" fillId="9" borderId="31" xfId="484" applyFont="1" applyFill="1" applyBorder="1" applyAlignment="1">
      <alignment horizontal="left" vertical="center"/>
    </xf>
    <xf numFmtId="182" fontId="38" fillId="8" borderId="0" xfId="486" applyNumberFormat="1" applyFont="1" applyFill="1" applyBorder="1" applyAlignment="1" applyProtection="1">
      <alignment horizontal="right" vertical="center"/>
      <protection locked="0"/>
    </xf>
    <xf numFmtId="0" fontId="51" fillId="8" borderId="0" xfId="487" applyFont="1" applyFill="1" applyBorder="1" applyAlignment="1">
      <alignment horizontal="right" vertical="center"/>
    </xf>
    <xf numFmtId="14" fontId="35" fillId="8" borderId="0" xfId="0" applyNumberFormat="1" applyFont="1" applyFill="1" applyBorder="1" applyAlignment="1" applyProtection="1">
      <alignment horizontal="left" vertical="center"/>
      <protection locked="0"/>
    </xf>
    <xf numFmtId="0" fontId="52" fillId="8" borderId="0" xfId="487" applyNumberFormat="1" applyFont="1" applyFill="1" applyBorder="1" applyAlignment="1" applyProtection="1">
      <alignment horizontal="right" vertical="center"/>
      <protection locked="0"/>
    </xf>
    <xf numFmtId="0" fontId="53" fillId="8" borderId="0" xfId="487" applyNumberFormat="1" applyFont="1" applyFill="1" applyBorder="1" applyAlignment="1" applyProtection="1">
      <alignment horizontal="left" vertical="center"/>
      <protection locked="0"/>
    </xf>
    <xf numFmtId="0" fontId="54" fillId="8" borderId="0" xfId="487" applyNumberFormat="1" applyFont="1" applyFill="1" applyBorder="1" applyAlignment="1" applyProtection="1">
      <alignment horizontal="right" vertical="center"/>
      <protection locked="0"/>
    </xf>
    <xf numFmtId="0" fontId="55" fillId="8" borderId="0" xfId="487" applyNumberFormat="1" applyFont="1" applyFill="1" applyBorder="1" applyAlignment="1" applyProtection="1">
      <alignment horizontal="left" vertical="center"/>
      <protection locked="0"/>
    </xf>
    <xf numFmtId="0" fontId="56" fillId="8" borderId="0" xfId="487" applyNumberFormat="1" applyFont="1" applyFill="1" applyBorder="1" applyAlignment="1" applyProtection="1">
      <alignment horizontal="left" vertical="center"/>
      <protection locked="0"/>
    </xf>
    <xf numFmtId="0" fontId="57" fillId="8" borderId="0" xfId="487" applyNumberFormat="1" applyFont="1" applyFill="1" applyBorder="1" applyAlignment="1" applyProtection="1">
      <alignment horizontal="left" vertical="center"/>
      <protection locked="0"/>
    </xf>
    <xf numFmtId="0" fontId="58" fillId="8" borderId="0" xfId="487" applyNumberFormat="1" applyFont="1" applyFill="1" applyBorder="1" applyAlignment="1" applyProtection="1">
      <alignment horizontal="left" vertical="center"/>
      <protection locked="0"/>
    </xf>
    <xf numFmtId="0" fontId="39" fillId="8" borderId="0" xfId="144" applyFont="1" applyFill="1" applyBorder="1" applyAlignment="1">
      <alignment horizontal="left" vertical="center"/>
    </xf>
    <xf numFmtId="0" fontId="39" fillId="8" borderId="0" xfId="144" applyFont="1" applyFill="1" applyAlignment="1">
      <alignment horizontal="left" vertical="center"/>
    </xf>
    <xf numFmtId="0" fontId="57" fillId="8" borderId="0" xfId="487" applyNumberFormat="1" applyFont="1" applyFill="1" applyBorder="1" applyAlignment="1" applyProtection="1">
      <alignment horizontal="right" vertical="center"/>
      <protection locked="0"/>
    </xf>
    <xf numFmtId="0" fontId="39" fillId="8" borderId="0" xfId="144" applyFont="1" applyFill="1" applyBorder="1" applyAlignment="1">
      <alignment horizontal="left" vertical="center" wrapText="1"/>
    </xf>
    <xf numFmtId="0" fontId="39" fillId="8" borderId="0" xfId="144" applyFont="1" applyFill="1" applyAlignment="1">
      <alignment horizontal="left" vertical="center" wrapText="1"/>
    </xf>
    <xf numFmtId="49" fontId="59" fillId="8" borderId="0" xfId="487" applyNumberFormat="1" applyFont="1" applyFill="1" applyBorder="1" applyAlignment="1" applyProtection="1">
      <alignment horizontal="left" vertical="center"/>
      <protection locked="0"/>
    </xf>
    <xf numFmtId="0" fontId="60" fillId="8" borderId="0" xfId="0" applyFont="1" applyFill="1" applyBorder="1" applyAlignment="1">
      <alignment horizontal="left" vertical="center"/>
    </xf>
    <xf numFmtId="0" fontId="61" fillId="8" borderId="0" xfId="0" applyFont="1" applyFill="1" applyAlignment="1">
      <alignment vertical="center"/>
    </xf>
    <xf numFmtId="49" fontId="46" fillId="8" borderId="0" xfId="486" applyNumberFormat="1" applyFont="1" applyFill="1" applyBorder="1" applyAlignment="1" applyProtection="1">
      <alignment horizontal="left" vertical="center"/>
      <protection locked="0"/>
    </xf>
    <xf numFmtId="49" fontId="37" fillId="8" borderId="0" xfId="487" applyNumberFormat="1" applyFont="1" applyFill="1" applyBorder="1" applyAlignment="1" applyProtection="1">
      <alignment horizontal="left" vertical="center"/>
      <protection locked="0"/>
    </xf>
    <xf numFmtId="49" fontId="51" fillId="8" borderId="0" xfId="487" applyNumberFormat="1" applyFont="1" applyFill="1" applyBorder="1" applyAlignment="1" applyProtection="1">
      <alignment horizontal="left" vertical="center"/>
      <protection locked="0"/>
    </xf>
    <xf numFmtId="49" fontId="38" fillId="8" borderId="0" xfId="486" applyNumberFormat="1" applyFont="1" applyFill="1" applyBorder="1" applyAlignment="1" applyProtection="1">
      <alignment horizontal="left" vertical="center"/>
      <protection locked="0"/>
    </xf>
    <xf numFmtId="49" fontId="27" fillId="8" borderId="0" xfId="486" applyNumberFormat="1" applyFont="1" applyFill="1" applyBorder="1" applyAlignment="1" applyProtection="1">
      <alignment horizontal="left" vertical="center"/>
      <protection locked="0"/>
    </xf>
    <xf numFmtId="0" fontId="30" fillId="8" borderId="0" xfId="0" applyFont="1" applyFill="1" applyAlignment="1">
      <alignment horizontal="left" vertical="center" wrapText="1"/>
    </xf>
    <xf numFmtId="49" fontId="27" fillId="0" borderId="7" xfId="272" applyNumberFormat="1" applyFont="1" applyBorder="1" applyAlignment="1" applyProtection="1" quotePrefix="1">
      <protection locked="0"/>
    </xf>
  </cellXfs>
  <cellStyles count="488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输出 3" xfId="7"/>
    <cellStyle name="链接单元格 5" xfId="8"/>
    <cellStyle name="20% - 强调文字颜色 3" xfId="9" builtinId="38"/>
    <cellStyle name="强调文字颜色 2 3 2" xfId="10"/>
    <cellStyle name="输入" xfId="11" builtinId="20"/>
    <cellStyle name="货币" xfId="12" builtinId="4"/>
    <cellStyle name="常规 3 4 3" xfId="13"/>
    <cellStyle name="千位分隔[0]" xfId="14" builtinId="6"/>
    <cellStyle name="计算 2" xfId="15"/>
    <cellStyle name="40% - 强调文字颜色 3" xfId="16" builtinId="39"/>
    <cellStyle name="差" xfId="17" builtinId="27"/>
    <cellStyle name="常规 7 3" xfId="18"/>
    <cellStyle name="千位分隔" xfId="19" builtinId="3"/>
    <cellStyle name="60% - 强调文字颜色 3" xfId="20" builtinId="40"/>
    <cellStyle name="60% - 强调文字颜色 6 3 2" xfId="21"/>
    <cellStyle name="超链接" xfId="22" builtinId="8"/>
    <cellStyle name="百分比" xfId="23" builtinId="5"/>
    <cellStyle name="已访问的超链接" xfId="24" builtinId="9"/>
    <cellStyle name="常规 6" xfId="25"/>
    <cellStyle name="60% - 强调文字颜色 2 3" xfId="26"/>
    <cellStyle name="20% - 强调文字颜色 4 5" xfId="27"/>
    <cellStyle name="注释" xfId="28" builtinId="10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标题 4 2 2" xfId="34"/>
    <cellStyle name="_ET_STYLE_NoName_00_" xfId="35"/>
    <cellStyle name="强调文字颜色 1 2 3" xfId="36"/>
    <cellStyle name="常规 5 2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标题 2" xfId="43" builtinId="17"/>
    <cellStyle name="0,0_x000d__x000a_NA_x000d__x000a_" xfId="44"/>
    <cellStyle name="60% - 强调文字颜色 1" xfId="45" builtinId="32"/>
    <cellStyle name="标题 3" xfId="46" builtinId="18"/>
    <cellStyle name="注释 3 2 2" xfId="47"/>
    <cellStyle name="60% - 强调文字颜色 4" xfId="48" builtinId="44"/>
    <cellStyle name="输出 2 4 2" xfId="49"/>
    <cellStyle name="输出" xfId="50" builtinId="21"/>
    <cellStyle name="计算" xfId="51" builtinId="22"/>
    <cellStyle name="计算 3 2" xfId="52"/>
    <cellStyle name="40% - 强调文字颜色 4 2" xfId="53"/>
    <cellStyle name="检查单元格" xfId="54" builtinId="23"/>
    <cellStyle name="好 2" xfId="55"/>
    <cellStyle name="20% - 强调文字颜色 1 5" xfId="56"/>
    <cellStyle name="常规 8 3" xfId="57"/>
    <cellStyle name="20% - 强调文字颜色 6" xfId="58" builtinId="50"/>
    <cellStyle name="强调文字颜色 2" xfId="59" builtinId="33"/>
    <cellStyle name="注释 2 3" xfId="60"/>
    <cellStyle name="链接单元格" xfId="61" builtinId="24"/>
    <cellStyle name="60% - 强调文字颜色 4 2 3" xfId="62"/>
    <cellStyle name="40% - 强调文字颜色 6 5" xfId="63"/>
    <cellStyle name="汇总" xfId="64" builtinId="25"/>
    <cellStyle name="好" xfId="65" builtinId="26"/>
    <cellStyle name="40% - 强调文字颜色 2 2" xfId="66"/>
    <cellStyle name="_ET_STYLE_NoName_00__南区长促工资1004_5" xfId="67"/>
    <cellStyle name="20% - 强调文字颜色 1 2 3" xfId="68"/>
    <cellStyle name="输出 3 3" xfId="69"/>
    <cellStyle name="20% - 强调文字颜色 3 3" xfId="70"/>
    <cellStyle name="适中" xfId="71" builtinId="28"/>
    <cellStyle name="20% - 强调文字颜色 1 4" xfId="72"/>
    <cellStyle name="检查单元格 3 2" xfId="73"/>
    <cellStyle name="强调文字颜色 1" xfId="74" builtinId="29"/>
    <cellStyle name=" 3]_x000d__x000a_Zoomed=1_x000d__x000a_Row=128_x000d__x000a_Column=101_x000d__x000a_Height=300_x000d__x000a_Width=301_x000d__x000a_FontName=System_x000d__x000a_FontStyle=1_x000d__x000a_FontSize=12_x000d__x000a_PrtFontNa" xfId="75"/>
    <cellStyle name="输出 5" xfId="76"/>
    <cellStyle name="常规 8 2" xfId="77"/>
    <cellStyle name="20% - 强调文字颜色 5" xfId="78" builtinId="46"/>
    <cellStyle name="注释 2 3 3" xfId="79"/>
    <cellStyle name="链接单元格 3" xfId="80"/>
    <cellStyle name="20% - 强调文字颜色 1" xfId="81" builtinId="30"/>
    <cellStyle name="汇总 3 3" xfId="82"/>
    <cellStyle name="40% - 强调文字颜色 4 3 2" xfId="83"/>
    <cellStyle name="40% - 强调文字颜色 1" xfId="84" builtinId="31"/>
    <cellStyle name="??&amp;O龡&amp;H?_x0008_??_x0007__x0001__x0001_" xfId="85"/>
    <cellStyle name="输出 2" xfId="86"/>
    <cellStyle name="链接单元格 4" xfId="87"/>
    <cellStyle name="20% - 强调文字颜色 2" xfId="88" builtinId="34"/>
    <cellStyle name="40% - 强调文字颜色 2" xfId="89" builtinId="35"/>
    <cellStyle name="强调文字颜色 3" xfId="90" builtinId="37"/>
    <cellStyle name="强调文字颜色 4" xfId="91" builtinId="41"/>
    <cellStyle name="20% - 强调文字颜色 1 3" xfId="92"/>
    <cellStyle name="输出 4" xfId="93"/>
    <cellStyle name="汇总 3 2 2" xfId="94"/>
    <cellStyle name="20% - 强调文字颜色 4" xfId="95" builtinId="42"/>
    <cellStyle name="计算 3" xfId="96"/>
    <cellStyle name="40% - 强调文字颜色 4" xfId="97" builtinId="43"/>
    <cellStyle name="强调文字颜色 5" xfId="98" builtinId="45"/>
    <cellStyle name="计算 4" xfId="99"/>
    <cellStyle name="40% - 强调文字颜色 5" xfId="100" builtinId="47"/>
    <cellStyle name="注释 3 2 3" xfId="101"/>
    <cellStyle name="60% - 强调文字颜色 5" xfId="102" builtinId="48"/>
    <cellStyle name="强调文字颜色 6" xfId="103" builtinId="49"/>
    <cellStyle name="输出 3 3 2" xfId="104"/>
    <cellStyle name="适中 2" xfId="105"/>
    <cellStyle name="计算 5" xfId="106"/>
    <cellStyle name="20% - 强调文字颜色 3 3 2" xfId="107"/>
    <cellStyle name="40% - 强调文字颜色 6" xfId="108" builtinId="51"/>
    <cellStyle name="60% - 强调文字颜色 6" xfId="109" builtinId="52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常规_创联至信12年工资表sn803808" xfId="272"/>
    <cellStyle name="60% - 强调文字颜色 4 5" xfId="273"/>
    <cellStyle name="60% - 强调文字颜色 5 2" xfId="274"/>
    <cellStyle name="强调文字颜色 4 2 3" xfId="275"/>
    <cellStyle name="60% - 强调文字颜色 5 2 2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强调文字颜色 5 2 3" xfId="282"/>
    <cellStyle name="常规 3 5 3" xfId="283"/>
    <cellStyle name="60% - 强调文字颜色 6 2 2" xfId="284"/>
    <cellStyle name="Normal_08'前程工资8月" xfId="285"/>
    <cellStyle name="60% - 强调文字颜色 6 2 3" xfId="286"/>
    <cellStyle name="60% - 强调文字颜色 6 3" xfId="287"/>
    <cellStyle name="60% - 强调文字颜色 6 4" xfId="288"/>
    <cellStyle name="60% - 强调文字颜色 6 5" xfId="289"/>
    <cellStyle name="警告文本 2 3" xfId="290"/>
    <cellStyle name="Comma_SALARYBJ" xfId="291"/>
    <cellStyle name="差 4" xfId="292"/>
    <cellStyle name="百分比 2" xfId="293"/>
    <cellStyle name="百分比 2 2" xfId="294"/>
    <cellStyle name="标题 1 2" xfId="295"/>
    <cellStyle name="标题 1 2 2" xfId="296"/>
    <cellStyle name="标题 1 2 3" xfId="297"/>
    <cellStyle name="标题 1 3" xfId="298"/>
    <cellStyle name="汇总 3" xfId="299"/>
    <cellStyle name="标题 1 3 2" xfId="300"/>
    <cellStyle name="标题 1 4" xfId="301"/>
    <cellStyle name="标题 1 5" xfId="302"/>
    <cellStyle name="标题 2 2" xfId="303"/>
    <cellStyle name="标题 2 2 2" xfId="304"/>
    <cellStyle name="好 3 2" xfId="305"/>
    <cellStyle name="标题 2 2 3" xfId="306"/>
    <cellStyle name="标题 2 3" xfId="307"/>
    <cellStyle name="常规 11" xfId="308"/>
    <cellStyle name="标题 2 3 2" xfId="309"/>
    <cellStyle name="标题 2 4" xfId="310"/>
    <cellStyle name="标题 2 5" xfId="311"/>
    <cellStyle name="标题 3 2" xfId="312"/>
    <cellStyle name="好 5" xfId="313"/>
    <cellStyle name="标题 3 2 2" xfId="314"/>
    <cellStyle name="标题 3 2 3" xfId="315"/>
    <cellStyle name="标题 3 3" xfId="316"/>
    <cellStyle name="样式 1" xfId="317"/>
    <cellStyle name="标题 3 3 2" xfId="318"/>
    <cellStyle name="标题 3 4" xfId="319"/>
    <cellStyle name="标题 3 5" xfId="320"/>
    <cellStyle name="千位分隔 3" xfId="321"/>
    <cellStyle name="标题 4 2" xfId="322"/>
    <cellStyle name="标题 4 2 3" xfId="323"/>
    <cellStyle name="汇总 2 2" xfId="324"/>
    <cellStyle name="标题 4 3" xfId="325"/>
    <cellStyle name="汇总 2 2 2" xfId="326"/>
    <cellStyle name="标题 4 3 2" xfId="327"/>
    <cellStyle name="解释性文本 2 3" xfId="328"/>
    <cellStyle name="标题 5" xfId="329"/>
    <cellStyle name="强调文字颜色 1 4" xfId="330"/>
    <cellStyle name="标题 5 2" xfId="331"/>
    <cellStyle name="强调文字颜色 1 5" xfId="332"/>
    <cellStyle name="汇总 3 2" xfId="333"/>
    <cellStyle name="标题 5 3" xfId="334"/>
    <cellStyle name="标题 6" xfId="335"/>
    <cellStyle name="强调文字颜色 2 4" xfId="336"/>
    <cellStyle name="标题 6 2" xfId="337"/>
    <cellStyle name="注释 2 4 2" xfId="338"/>
    <cellStyle name="标题 7" xfId="339"/>
    <cellStyle name="标题 8" xfId="340"/>
    <cellStyle name="解释性文本 5" xfId="341"/>
    <cellStyle name="差 2" xfId="342"/>
    <cellStyle name="差 2 2" xfId="343"/>
    <cellStyle name="差 3" xfId="344"/>
    <cellStyle name="差 3 2" xfId="345"/>
    <cellStyle name="常规 11 2" xfId="346"/>
    <cellStyle name="常规 2 3 2 2" xfId="347"/>
    <cellStyle name="常规 11 3" xfId="348"/>
    <cellStyle name="常规 12" xfId="349"/>
    <cellStyle name="常规 12 2" xfId="350"/>
    <cellStyle name="常规 12 3" xfId="351"/>
    <cellStyle name="强调文字颜色 3 3 2" xfId="352"/>
    <cellStyle name="常规 14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输入 3 2" xfId="361"/>
    <cellStyle name="常规 2 3" xfId="362"/>
    <cellStyle name="输入 3 2 2" xfId="363"/>
    <cellStyle name="常规 2 3 2" xfId="364"/>
    <cellStyle name="常规 2 3 3" xfId="365"/>
    <cellStyle name="常规 2 3 4" xfId="366"/>
    <cellStyle name="输入 3 3" xfId="367"/>
    <cellStyle name="常规 2 4" xfId="368"/>
    <cellStyle name="常规 2 4 2" xfId="369"/>
    <cellStyle name="强调文字颜色 4 2" xfId="370"/>
    <cellStyle name="常规 2 5" xfId="371"/>
    <cellStyle name="强调文字颜色 4 2 2" xfId="372"/>
    <cellStyle name="常规 2 5 2" xfId="373"/>
    <cellStyle name="强调文字颜色 4 3" xfId="374"/>
    <cellStyle name="常规 2 6" xfId="375"/>
    <cellStyle name="强调文字颜色 4 3 2" xfId="376"/>
    <cellStyle name="常规 2 6 2" xfId="377"/>
    <cellStyle name="常规 2 6 2 2" xfId="378"/>
    <cellStyle name="常规 27" xfId="379"/>
    <cellStyle name="适中 4" xfId="380"/>
    <cellStyle name="常规 3 2 2" xfId="381"/>
    <cellStyle name="常规 3 3 2" xfId="382"/>
    <cellStyle name="常规 3 3 3" xfId="383"/>
    <cellStyle name="常规 3 4" xfId="384"/>
    <cellStyle name="常规 3 4 2" xfId="385"/>
    <cellStyle name="强调文字颜色 5 2" xfId="386"/>
    <cellStyle name="常规 3 5" xfId="387"/>
    <cellStyle name="强调文字颜色 5 2 2" xfId="388"/>
    <cellStyle name="常规 3 5 2" xfId="389"/>
    <cellStyle name="常规 4 4" xfId="390"/>
    <cellStyle name="常规 4 2 2" xfId="391"/>
    <cellStyle name="输入 5 2" xfId="392"/>
    <cellStyle name="常规 4 3" xfId="393"/>
    <cellStyle name="常规 7 2" xfId="394"/>
    <cellStyle name="强调文字颜色 6 3 2" xfId="395"/>
    <cellStyle name="常规 8 4" xfId="396"/>
    <cellStyle name="常规 9" xfId="397"/>
    <cellStyle name="注释 5 2" xfId="398"/>
    <cellStyle name="警告文本 2" xfId="399"/>
    <cellStyle name="常规_付款通知书智联（神数系统）" xfId="400"/>
    <cellStyle name="好 2 2" xfId="401"/>
    <cellStyle name="好 3" xfId="402"/>
    <cellStyle name="好 4" xfId="403"/>
    <cellStyle name="汇总 2" xfId="404"/>
    <cellStyle name="检查单元格 2 2" xfId="405"/>
    <cellStyle name="汇总 2 3 2" xfId="406"/>
    <cellStyle name="汇总 4" xfId="407"/>
    <cellStyle name="汇总 5" xfId="408"/>
    <cellStyle name="强调文字颜色 3 5" xfId="409"/>
    <cellStyle name="汇总 5 2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注释 5 3" xfId="417"/>
    <cellStyle name="警告文本 3" xfId="418"/>
    <cellStyle name="警告文本 4" xfId="419"/>
    <cellStyle name="警告文本 5" xfId="420"/>
    <cellStyle name="注释 2 3 2" xfId="421"/>
    <cellStyle name="链接单元格 2" xfId="422"/>
    <cellStyle name="注释 2 3 2 2" xfId="423"/>
    <cellStyle name="链接单元格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输入 2 4" xfId="435"/>
    <cellStyle name="强调文字颜色 3 2" xfId="436"/>
    <cellStyle name="强调文字颜色 3 3" xfId="437"/>
    <cellStyle name="强调文字颜色 3 4" xfId="438"/>
    <cellStyle name="强调文字颜色 4 4" xfId="439"/>
    <cellStyle name="输入 2" xfId="440"/>
    <cellStyle name="强调文字颜色 4 5" xfId="441"/>
    <cellStyle name="强调文字颜色 5 3" xfId="442"/>
    <cellStyle name="强调文字颜色 5 3 2" xfId="443"/>
    <cellStyle name="强调文字颜色 5 4" xfId="444"/>
    <cellStyle name="强调文字颜色 6 2" xfId="445"/>
    <cellStyle name="强调文字颜色 6 2 2" xfId="446"/>
    <cellStyle name="强调文字颜色 6 2 3" xfId="447"/>
    <cellStyle name="强调文字颜色 6 3" xfId="448"/>
    <cellStyle name="强调文字颜色 6 4" xfId="449"/>
    <cellStyle name="强调文字颜色 6 5" xfId="450"/>
    <cellStyle name="适中 3" xfId="451"/>
    <cellStyle name="适中 3 2" xfId="452"/>
    <cellStyle name="适中 5" xfId="453"/>
    <cellStyle name="输出 2 2 2 2" xfId="454"/>
    <cellStyle name="输出 2 3 2 2" xfId="455"/>
    <cellStyle name="输出 2 3 3" xfId="456"/>
    <cellStyle name="输出 3 2 2 2" xfId="457"/>
    <cellStyle name="样式 2 4" xfId="458"/>
    <cellStyle name="输入 2 2" xfId="459"/>
    <cellStyle name="样式 2 5" xfId="460"/>
    <cellStyle name="输入 2 3" xfId="461"/>
    <cellStyle name="输入 3" xfId="462"/>
    <cellStyle name="输入 4" xfId="463"/>
    <cellStyle name="输入 5" xfId="464"/>
    <cellStyle name="样式 1 2" xfId="465"/>
    <cellStyle name="样式 2" xfId="466"/>
    <cellStyle name="样式 2 2" xfId="467"/>
    <cellStyle name="样式 2 3" xfId="468"/>
    <cellStyle name="注释 2 2" xfId="469"/>
    <cellStyle name="注释 2 2 2" xfId="470"/>
    <cellStyle name="注释 2 2 2 2" xfId="471"/>
    <cellStyle name="注释 2 2 3" xfId="472"/>
    <cellStyle name="注释 2 4" xfId="473"/>
    <cellStyle name="注释 2 5" xfId="474"/>
    <cellStyle name="注释 3" xfId="475"/>
    <cellStyle name="注释 3 2" xfId="476"/>
    <cellStyle name="注释 3 3" xfId="477"/>
    <cellStyle name="注释 3 3 2" xfId="478"/>
    <cellStyle name="注释 3 4" xfId="479"/>
    <cellStyle name="注释 4" xfId="480"/>
    <cellStyle name="注释 4 2" xfId="481"/>
    <cellStyle name="注释 4 2 2" xfId="482"/>
    <cellStyle name="注释 4 3" xfId="483"/>
    <cellStyle name="常规_0705 UL South CS meeting (chonghua)" xfId="484"/>
    <cellStyle name="㼿㼿㼿㼿㼿" xfId="485"/>
    <cellStyle name="㼿㼿㼿㼿㼿㼿㼿" xfId="486"/>
    <cellStyle name="㼿㼿㼿㼿? 2" xfId="48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O4" activePane="bottomRight" state="frozen"/>
      <selection/>
      <selection pane="topRight"/>
      <selection pane="bottomLeft"/>
      <selection pane="bottomRight" activeCell="A6" sqref="$A6:$XFD20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114" t="s">
        <v>50</v>
      </c>
      <c r="C4" s="115" t="s">
        <v>51</v>
      </c>
      <c r="D4" s="114" t="s">
        <v>52</v>
      </c>
      <c r="E4" s="116" t="s">
        <v>53</v>
      </c>
      <c r="F4" s="117" t="str">
        <f>IF(MOD(MID(E4,17,1),2)=1,"男","女")</f>
        <v>男</v>
      </c>
      <c r="G4" s="118">
        <v>18035163638</v>
      </c>
      <c r="H4" s="119"/>
      <c r="I4" s="119"/>
      <c r="J4" s="121"/>
      <c r="K4" s="119"/>
      <c r="L4" s="122">
        <v>9500</v>
      </c>
      <c r="M4" s="122">
        <v>264</v>
      </c>
      <c r="N4" s="122">
        <v>66</v>
      </c>
      <c r="O4" s="122">
        <v>9.9</v>
      </c>
      <c r="P4" s="122">
        <v>180</v>
      </c>
      <c r="Q4" s="89">
        <f>ROUND(SUM(M4:P4),2)</f>
        <v>519.9</v>
      </c>
      <c r="R4" s="70">
        <v>0</v>
      </c>
      <c r="S4" s="90">
        <f>L4</f>
        <v>9500</v>
      </c>
      <c r="T4" s="91">
        <v>5000</v>
      </c>
      <c r="U4" s="91">
        <f>Q4</f>
        <v>519.9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3980.1</v>
      </c>
      <c r="AE4" s="94">
        <f>ROUND(MAX((AD4)*{0.03;0.1;0.2;0.25;0.3;0.35;0.45}-{0;2520;16920;31920;52920;85920;181920},0),2)</f>
        <v>119.4</v>
      </c>
      <c r="AF4" s="95">
        <v>0</v>
      </c>
      <c r="AG4" s="95">
        <f>IF((AE4-AF4)&lt;0,0,AE4-AF4)</f>
        <v>119.4</v>
      </c>
      <c r="AH4" s="102">
        <f>ROUND(IF((L4-Q4-AG4)&lt;0,0,(L4-Q4-AG4)),2)</f>
        <v>8860.7</v>
      </c>
      <c r="AI4" s="103"/>
      <c r="AJ4" s="102">
        <f>AH4+AI4</f>
        <v>8860.7</v>
      </c>
      <c r="AK4" s="104"/>
      <c r="AL4" s="102">
        <f>AJ4+AG4+AK4</f>
        <v>8980.1</v>
      </c>
      <c r="AM4" s="104"/>
      <c r="AN4" s="104"/>
      <c r="AO4" s="104" t="s">
        <v>54</v>
      </c>
      <c r="AP4" s="104" t="s">
        <v>55</v>
      </c>
      <c r="AQ4" s="104" t="s">
        <v>56</v>
      </c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不</v>
      </c>
    </row>
    <row r="5" s="12" customFormat="1" ht="18" customHeight="1" spans="1:46">
      <c r="A5" s="36">
        <v>2</v>
      </c>
      <c r="B5" s="114" t="s">
        <v>50</v>
      </c>
      <c r="C5" s="120" t="s">
        <v>57</v>
      </c>
      <c r="D5" s="114" t="s">
        <v>52</v>
      </c>
      <c r="E5" s="226" t="s">
        <v>58</v>
      </c>
      <c r="F5" s="117" t="str">
        <f>IF(MOD(MID(E5,17,1),2)=1,"男","女")</f>
        <v>女</v>
      </c>
      <c r="G5" s="118">
        <v>13926009696</v>
      </c>
      <c r="H5" s="119"/>
      <c r="I5" s="119"/>
      <c r="J5" s="121"/>
      <c r="K5" s="119"/>
      <c r="L5" s="122">
        <v>5800</v>
      </c>
      <c r="M5" s="122">
        <v>304.24</v>
      </c>
      <c r="N5" s="122">
        <v>123.5</v>
      </c>
      <c r="O5" s="122">
        <v>7.61</v>
      </c>
      <c r="P5" s="122">
        <v>0</v>
      </c>
      <c r="Q5" s="89">
        <f>ROUND(SUM(M5:P5),2)</f>
        <v>435.35</v>
      </c>
      <c r="R5" s="70">
        <v>0</v>
      </c>
      <c r="S5" s="90">
        <f>L5</f>
        <v>5800</v>
      </c>
      <c r="T5" s="91">
        <v>5000</v>
      </c>
      <c r="U5" s="91">
        <f>Q5</f>
        <v>435.35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</f>
        <v>0</v>
      </c>
      <c r="AD5" s="93">
        <f>ROUND(S5-T5-U5-AB5-AC5,2)</f>
        <v>364.65</v>
      </c>
      <c r="AE5" s="94">
        <f>ROUND(MAX((AD5)*{0.03;0.1;0.2;0.25;0.3;0.35;0.45}-{0;2520;16920;31920;52920;85920;181920},0),2)</f>
        <v>10.94</v>
      </c>
      <c r="AF5" s="95">
        <v>0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15300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15300</v>
      </c>
      <c r="T6" s="74">
        <f t="shared" si="0"/>
        <v>10000</v>
      </c>
      <c r="U6" s="74">
        <f t="shared" si="0"/>
        <v>955.25</v>
      </c>
      <c r="V6" s="74">
        <f t="shared" si="0"/>
        <v>0</v>
      </c>
      <c r="W6" s="74">
        <f t="shared" si="0"/>
        <v>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0</v>
      </c>
      <c r="AC6" s="74">
        <f t="shared" si="0"/>
        <v>0</v>
      </c>
      <c r="AD6" s="74">
        <f t="shared" si="0"/>
        <v>4344.75</v>
      </c>
      <c r="AE6" s="74">
        <f t="shared" si="0"/>
        <v>130.34</v>
      </c>
      <c r="AF6" s="74">
        <f t="shared" si="0"/>
        <v>0</v>
      </c>
      <c r="AG6" s="74">
        <f t="shared" si="0"/>
        <v>130.34</v>
      </c>
      <c r="AH6" s="74">
        <f t="shared" si="0"/>
        <v>14214.41</v>
      </c>
      <c r="AI6" s="105">
        <f t="shared" si="0"/>
        <v>0</v>
      </c>
      <c r="AJ6" s="74">
        <f t="shared" si="0"/>
        <v>14214.41</v>
      </c>
      <c r="AK6" s="74">
        <f t="shared" si="0"/>
        <v>0</v>
      </c>
      <c r="AL6" s="74">
        <f t="shared" si="0"/>
        <v>14344.75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14214.41</v>
      </c>
      <c r="C11" s="48">
        <f>AG6</f>
        <v>130.34</v>
      </c>
      <c r="D11" s="48">
        <f>AK6</f>
        <v>0</v>
      </c>
      <c r="E11" s="48">
        <f>B11+C11+D11</f>
        <v>14344.75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10" stopIfTrue="1"/>
  </conditionalFormatting>
  <conditionalFormatting sqref="B13:B17">
    <cfRule type="duplicateValues" dxfId="0" priority="1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17" stopIfTrue="1"/>
    <cfRule type="expression" dxfId="1" priority="19" stopIfTrue="1">
      <formula>AND(COUNTIF($B$6:$B$65442,C10)+COUNTIF($B$1:$B$3,C10)&gt;1,NOT(ISBLANK(C10)))</formula>
    </cfRule>
    <cfRule type="expression" dxfId="1" priority="21" stopIfTrue="1">
      <formula>AND(COUNTIF($B$17:$B$65393,C10)+COUNTIF($B$1:$B$16,C10)&gt;1,NOT(ISBLANK(C10)))</formula>
    </cfRule>
    <cfRule type="expression" dxfId="1" priority="23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A5" sqref="A5:A6"/>
    </sheetView>
  </sheetViews>
  <sheetFormatPr defaultColWidth="9" defaultRowHeight="13.5"/>
  <cols>
    <col min="1" max="2" width="9" style="123"/>
    <col min="3" max="3" width="10.75" style="123" customWidth="1"/>
    <col min="4" max="4" width="16.75" style="123" customWidth="1"/>
    <col min="5" max="5" width="11.75" style="123" customWidth="1"/>
    <col min="6" max="6" width="9" style="123"/>
    <col min="7" max="7" width="10.75" style="123" customWidth="1"/>
    <col min="8" max="12" width="9" style="123"/>
    <col min="13" max="13" width="9.5" style="123" customWidth="1"/>
    <col min="14" max="14" width="16.5" style="123" customWidth="1"/>
    <col min="15" max="16384" width="9" style="123"/>
  </cols>
  <sheetData>
    <row r="1" s="123" customFormat="1" ht="25.5" spans="1:14">
      <c r="A1" s="124" t="s">
        <v>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="123" customFormat="1" ht="14.25" spans="1:14">
      <c r="A2" s="125"/>
      <c r="B2" s="126"/>
      <c r="C2" s="126"/>
      <c r="D2" s="127"/>
      <c r="E2" s="127"/>
      <c r="F2" s="127"/>
      <c r="G2" s="125"/>
      <c r="H2" s="125"/>
      <c r="I2" s="125"/>
      <c r="J2" s="127"/>
      <c r="K2" s="127"/>
      <c r="L2" s="127"/>
      <c r="M2" s="127"/>
      <c r="N2" s="127"/>
    </row>
    <row r="3" s="123" customFormat="1" spans="1:14">
      <c r="A3" s="128"/>
      <c r="B3" s="129"/>
      <c r="C3" s="130"/>
      <c r="D3" s="131"/>
      <c r="E3" s="132"/>
      <c r="F3" s="132"/>
      <c r="G3" s="133"/>
      <c r="H3" s="134"/>
      <c r="I3" s="129"/>
      <c r="J3" s="130"/>
      <c r="K3" s="131"/>
      <c r="L3" s="202"/>
      <c r="M3" s="127"/>
      <c r="N3" s="127"/>
    </row>
    <row r="4" s="123" customFormat="1" spans="1:14">
      <c r="A4" s="128"/>
      <c r="B4" s="135" t="s">
        <v>73</v>
      </c>
      <c r="C4" s="135"/>
      <c r="D4" s="135"/>
      <c r="E4" s="135"/>
      <c r="F4" s="136"/>
      <c r="G4" s="135"/>
      <c r="H4" s="134"/>
      <c r="I4" s="123"/>
      <c r="J4" s="123"/>
      <c r="K4" s="127"/>
      <c r="L4" s="203"/>
      <c r="M4" s="204"/>
      <c r="N4" s="127"/>
    </row>
    <row r="5" s="123" customFormat="1" spans="1:14">
      <c r="A5" s="137"/>
      <c r="B5" s="138" t="s">
        <v>74</v>
      </c>
      <c r="C5" s="131"/>
      <c r="D5" s="131"/>
      <c r="E5" s="131"/>
      <c r="F5" s="131"/>
      <c r="G5" s="131"/>
      <c r="H5" s="139"/>
      <c r="I5" s="134"/>
      <c r="J5" s="129"/>
      <c r="K5" s="130"/>
      <c r="L5" s="202"/>
      <c r="M5" s="127"/>
      <c r="N5" s="127"/>
    </row>
    <row r="6" s="123" customFormat="1" ht="9.75" customHeight="1" spans="1:14">
      <c r="A6" s="140"/>
      <c r="B6" s="140"/>
      <c r="C6" s="140"/>
      <c r="D6" s="140"/>
      <c r="E6" s="140"/>
      <c r="F6" s="140"/>
      <c r="G6" s="140"/>
      <c r="H6" s="140"/>
      <c r="I6" s="205"/>
      <c r="J6" s="205"/>
      <c r="K6" s="206"/>
      <c r="L6" s="206"/>
      <c r="M6" s="206"/>
      <c r="N6" s="206"/>
    </row>
    <row r="7" s="123" customFormat="1" ht="15" spans="1:14">
      <c r="A7" s="140"/>
      <c r="B7" s="141" t="s">
        <v>75</v>
      </c>
      <c r="C7" s="142"/>
      <c r="D7" s="142"/>
      <c r="E7" s="142"/>
      <c r="F7" s="142"/>
      <c r="G7" s="142"/>
      <c r="H7" s="142"/>
      <c r="I7" s="207" t="s">
        <v>76</v>
      </c>
      <c r="J7" s="207"/>
      <c r="K7" s="208"/>
      <c r="L7" s="126"/>
      <c r="M7" s="126"/>
      <c r="N7" s="209"/>
    </row>
    <row r="8" s="123" customFormat="1" ht="14.25" spans="1:14">
      <c r="A8" s="140"/>
      <c r="B8" s="143" t="s">
        <v>77</v>
      </c>
      <c r="C8" s="144"/>
      <c r="D8" s="144"/>
      <c r="E8" s="145">
        <f>D10</f>
        <v>15104.75</v>
      </c>
      <c r="F8" s="146"/>
      <c r="G8" s="146"/>
      <c r="H8" s="147"/>
      <c r="I8" s="210"/>
      <c r="J8" s="211" t="s">
        <v>78</v>
      </c>
      <c r="K8" s="211"/>
      <c r="L8" s="211"/>
      <c r="M8" s="211"/>
      <c r="N8" s="211"/>
    </row>
    <row r="9" s="123" customFormat="1" ht="14.25" spans="1:14">
      <c r="A9" s="140"/>
      <c r="B9" s="148" t="s">
        <v>79</v>
      </c>
      <c r="C9" s="149"/>
      <c r="D9" s="149"/>
      <c r="E9" s="150">
        <f>G25</f>
        <v>15104.75</v>
      </c>
      <c r="F9" s="151"/>
      <c r="G9" s="151"/>
      <c r="H9" s="152"/>
      <c r="I9" s="211"/>
      <c r="J9" s="212" t="s">
        <v>80</v>
      </c>
      <c r="K9" s="212"/>
      <c r="L9" s="212"/>
      <c r="M9" s="212"/>
      <c r="N9" s="213"/>
    </row>
    <row r="10" s="123" customFormat="1" ht="15" spans="1:14">
      <c r="A10" s="140"/>
      <c r="B10" s="153" t="s">
        <v>81</v>
      </c>
      <c r="C10" s="154"/>
      <c r="D10" s="155">
        <f>G25</f>
        <v>15104.75</v>
      </c>
      <c r="E10" s="156" t="s">
        <v>82</v>
      </c>
      <c r="F10" s="157"/>
      <c r="G10" s="158"/>
      <c r="H10" s="159">
        <v>0</v>
      </c>
      <c r="I10" s="214"/>
      <c r="J10" s="215" t="s">
        <v>83</v>
      </c>
      <c r="K10" s="215"/>
      <c r="L10" s="215"/>
      <c r="M10" s="215"/>
      <c r="N10" s="216"/>
    </row>
    <row r="11" s="123" customFormat="1" ht="14.25" spans="1:14">
      <c r="A11" s="140"/>
      <c r="B11" s="160" t="s">
        <v>84</v>
      </c>
      <c r="C11" s="161"/>
      <c r="D11" s="162"/>
      <c r="E11" s="163" t="s">
        <v>85</v>
      </c>
      <c r="F11" s="164"/>
      <c r="G11" s="165"/>
      <c r="H11" s="166"/>
      <c r="I11" s="217"/>
      <c r="J11" s="218"/>
      <c r="K11" s="217"/>
      <c r="L11" s="217"/>
      <c r="M11" s="217"/>
      <c r="N11" s="219"/>
    </row>
    <row r="12" s="123" customFormat="1" spans="1:14">
      <c r="A12" s="137"/>
      <c r="B12" s="160" t="s">
        <v>86</v>
      </c>
      <c r="C12" s="161"/>
      <c r="D12" s="162">
        <v>0</v>
      </c>
      <c r="E12" s="163" t="s">
        <v>87</v>
      </c>
      <c r="F12" s="164"/>
      <c r="G12" s="165"/>
      <c r="H12" s="166"/>
      <c r="I12" s="220"/>
      <c r="J12" s="221"/>
      <c r="K12" s="222"/>
      <c r="L12" s="222"/>
      <c r="M12" s="222"/>
      <c r="N12" s="222"/>
    </row>
    <row r="13" s="123" customFormat="1" ht="14.25" spans="1:14">
      <c r="A13" s="127"/>
      <c r="B13" s="167" t="s">
        <v>88</v>
      </c>
      <c r="C13" s="168"/>
      <c r="D13" s="169">
        <v>0</v>
      </c>
      <c r="E13" s="170"/>
      <c r="F13" s="171"/>
      <c r="G13" s="172"/>
      <c r="H13" s="173"/>
      <c r="I13" s="140"/>
      <c r="J13" s="223"/>
      <c r="K13" s="224"/>
      <c r="L13" s="224"/>
      <c r="M13" s="224"/>
      <c r="N13" s="224"/>
    </row>
    <row r="14" s="123" customFormat="1" ht="5.25" customHeight="1" spans="1:14">
      <c r="A14" s="174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="123" customFormat="1" spans="1:14">
      <c r="A15" s="127" t="s">
        <v>89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="123" customFormat="1" ht="3" customHeight="1" spans="1:14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="123" customFormat="1" ht="18.75" spans="2:13">
      <c r="B17" s="175" t="s">
        <v>2</v>
      </c>
      <c r="C17" s="176" t="s">
        <v>90</v>
      </c>
      <c r="D17" s="176" t="s">
        <v>91</v>
      </c>
      <c r="E17" s="176"/>
      <c r="F17" s="177" t="s">
        <v>92</v>
      </c>
      <c r="G17" s="178" t="s">
        <v>93</v>
      </c>
      <c r="H17" s="179" t="s">
        <v>94</v>
      </c>
      <c r="I17" s="123"/>
      <c r="J17" s="225" t="s">
        <v>95</v>
      </c>
      <c r="K17" s="225"/>
      <c r="L17" s="225"/>
      <c r="M17" s="225"/>
    </row>
    <row r="18" s="123" customFormat="1" ht="16.5" spans="2:13">
      <c r="B18" s="180">
        <v>1</v>
      </c>
      <c r="C18" s="181" t="s">
        <v>96</v>
      </c>
      <c r="D18" s="182" t="s">
        <v>97</v>
      </c>
      <c r="E18" s="182"/>
      <c r="F18" s="183"/>
      <c r="G18" s="184">
        <f>'（居民）工资表-2月'!E11</f>
        <v>15104.75</v>
      </c>
      <c r="H18" s="185"/>
      <c r="I18" s="123"/>
      <c r="J18" s="225"/>
      <c r="K18" s="225"/>
      <c r="L18" s="225"/>
      <c r="M18" s="225"/>
    </row>
    <row r="19" s="123" customFormat="1" ht="16.5" spans="2:13">
      <c r="B19" s="180">
        <v>2</v>
      </c>
      <c r="C19" s="181"/>
      <c r="D19" s="186" t="s">
        <v>98</v>
      </c>
      <c r="E19" s="187" t="s">
        <v>99</v>
      </c>
      <c r="F19" s="183"/>
      <c r="G19" s="184"/>
      <c r="H19" s="188"/>
      <c r="I19" s="123"/>
      <c r="J19" s="225"/>
      <c r="K19" s="225"/>
      <c r="L19" s="225"/>
      <c r="M19" s="225"/>
    </row>
    <row r="20" s="123" customFormat="1" ht="16.5" spans="2:13">
      <c r="B20" s="180">
        <v>3</v>
      </c>
      <c r="C20" s="181"/>
      <c r="D20" s="186" t="s">
        <v>100</v>
      </c>
      <c r="E20" s="187" t="s">
        <v>99</v>
      </c>
      <c r="F20" s="183"/>
      <c r="G20" s="184"/>
      <c r="H20" s="188"/>
      <c r="I20" s="123"/>
      <c r="J20" s="225"/>
      <c r="K20" s="225"/>
      <c r="L20" s="225"/>
      <c r="M20" s="225"/>
    </row>
    <row r="21" s="123" customFormat="1" ht="16.5" spans="2:13">
      <c r="B21" s="180">
        <v>6</v>
      </c>
      <c r="C21" s="181"/>
      <c r="D21" s="189" t="s">
        <v>101</v>
      </c>
      <c r="E21" s="189"/>
      <c r="F21" s="183"/>
      <c r="G21" s="190">
        <f>G18+G19+G20</f>
        <v>15104.75</v>
      </c>
      <c r="H21" s="191"/>
      <c r="I21" s="123"/>
      <c r="J21" s="225"/>
      <c r="K21" s="225"/>
      <c r="L21" s="225"/>
      <c r="M21" s="225"/>
    </row>
    <row r="22" s="123" customFormat="1" ht="16.5" spans="2:13">
      <c r="B22" s="180">
        <v>7</v>
      </c>
      <c r="C22" s="181" t="s">
        <v>102</v>
      </c>
      <c r="D22" s="189" t="s">
        <v>103</v>
      </c>
      <c r="E22" s="189"/>
      <c r="F22" s="183"/>
      <c r="G22" s="190">
        <v>0</v>
      </c>
      <c r="H22" s="185"/>
      <c r="I22" s="123"/>
      <c r="J22" s="225"/>
      <c r="K22" s="225"/>
      <c r="L22" s="225"/>
      <c r="M22" s="225"/>
    </row>
    <row r="23" s="123" customFormat="1" ht="16.5" spans="2:13">
      <c r="B23" s="180">
        <v>8</v>
      </c>
      <c r="C23" s="192" t="s">
        <v>104</v>
      </c>
      <c r="D23" s="193">
        <v>0.056</v>
      </c>
      <c r="E23" s="193"/>
      <c r="F23" s="193"/>
      <c r="G23" s="190">
        <v>0</v>
      </c>
      <c r="H23" s="185"/>
      <c r="I23" s="123"/>
      <c r="J23" s="225"/>
      <c r="K23" s="225"/>
      <c r="L23" s="225"/>
      <c r="M23" s="225"/>
    </row>
    <row r="24" s="123" customFormat="1" ht="16.5" spans="2:13">
      <c r="B24" s="180"/>
      <c r="C24" s="192" t="s">
        <v>105</v>
      </c>
      <c r="D24" s="193"/>
      <c r="E24" s="193"/>
      <c r="F24" s="193"/>
      <c r="G24" s="190"/>
      <c r="H24" s="185"/>
      <c r="I24" s="123"/>
      <c r="J24" s="225"/>
      <c r="K24" s="225"/>
      <c r="L24" s="225"/>
      <c r="M24" s="225"/>
    </row>
    <row r="25" s="123" customFormat="1" ht="16.5" spans="2:8">
      <c r="B25" s="194" t="s">
        <v>106</v>
      </c>
      <c r="C25" s="195"/>
      <c r="D25" s="195"/>
      <c r="E25" s="195"/>
      <c r="F25" s="195"/>
      <c r="G25" s="196">
        <f>G21+G22+G23+J27-G24</f>
        <v>15104.75</v>
      </c>
      <c r="H25" s="197"/>
    </row>
    <row r="26" s="123" customFormat="1" ht="16" customHeight="1" spans="2:8">
      <c r="B26" s="198" t="s">
        <v>107</v>
      </c>
      <c r="C26" s="199"/>
      <c r="D26" s="199"/>
      <c r="E26" s="199"/>
      <c r="F26" s="199"/>
      <c r="G26" s="200">
        <f>G25</f>
        <v>15104.75</v>
      </c>
      <c r="H26" s="201"/>
    </row>
    <row r="27" s="123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5:F25"/>
    <mergeCell ref="B26:F26"/>
    <mergeCell ref="C18:C21"/>
    <mergeCell ref="J17:M23"/>
  </mergeCells>
  <conditionalFormatting sqref="G20:H20 C21:H21 F19:F22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22" sqref="F22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519.9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114" t="s">
        <v>50</v>
      </c>
      <c r="C4" s="115" t="s">
        <v>51</v>
      </c>
      <c r="D4" s="114" t="s">
        <v>52</v>
      </c>
      <c r="E4" s="116" t="s">
        <v>53</v>
      </c>
      <c r="F4" s="117" t="str">
        <f>IF(MOD(MID(E4,17,1),2)=1,"男","女")</f>
        <v>男</v>
      </c>
      <c r="G4" s="118">
        <v>18035163638</v>
      </c>
      <c r="H4" s="119"/>
      <c r="I4" s="119"/>
      <c r="J4" s="121"/>
      <c r="K4" s="119"/>
      <c r="L4" s="122">
        <v>10260</v>
      </c>
      <c r="M4" s="122">
        <v>264</v>
      </c>
      <c r="N4" s="122">
        <v>66</v>
      </c>
      <c r="O4" s="122">
        <v>9.9</v>
      </c>
      <c r="P4" s="122">
        <v>180</v>
      </c>
      <c r="Q4" s="89">
        <f>ROUND(SUM(M4:P4),2)</f>
        <v>519.9</v>
      </c>
      <c r="R4" s="70">
        <v>0</v>
      </c>
      <c r="S4" s="90">
        <f>L4+IFERROR(VLOOKUP($E:$E,'（居民）工资表-1月'!$E:$S,15,0),0)</f>
        <v>19760</v>
      </c>
      <c r="T4" s="91">
        <f>5000+IFERROR(VLOOKUP($E:$E,'（居民）工资表-1月'!$E:$T,16,0),0)</f>
        <v>10000</v>
      </c>
      <c r="U4" s="91">
        <f>Q4+IFERROR(VLOOKUP($E:$E,'（居民）工资表-1月'!$E:$U,17,0),0)</f>
        <v>1039.8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8720.2</v>
      </c>
      <c r="AE4" s="94">
        <f>ROUND(MAX((AD4)*{0.03;0.1;0.2;0.25;0.3;0.35;0.45}-{0;2520;16920;31920;52920;85920;181920},0),2)</f>
        <v>261.61</v>
      </c>
      <c r="AF4" s="95">
        <f>IFERROR(VLOOKUP(E:E,'（居民）工资表-1月'!E:AF,28,0)+VLOOKUP(E:E,'（居民）工资表-1月'!E:AG,29,0),0)</f>
        <v>119.4</v>
      </c>
      <c r="AG4" s="95">
        <f>IF((AE4-AF4)&lt;0,0,AE4-AF4)</f>
        <v>142.21</v>
      </c>
      <c r="AH4" s="102">
        <f>ROUND(IF((L4-Q4-AG4)&lt;0,0,(L4-Q4-AG4)),2)</f>
        <v>9597.89</v>
      </c>
      <c r="AI4" s="103"/>
      <c r="AJ4" s="102">
        <f>AH4+AI4</f>
        <v>9597.89</v>
      </c>
      <c r="AK4" s="104"/>
      <c r="AL4" s="102">
        <f>AJ4+AG4+AK4</f>
        <v>9740.1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114" t="s">
        <v>50</v>
      </c>
      <c r="C5" s="120" t="s">
        <v>57</v>
      </c>
      <c r="D5" s="114" t="s">
        <v>52</v>
      </c>
      <c r="E5" s="226" t="s">
        <v>58</v>
      </c>
      <c r="F5" s="117" t="str">
        <f>IF(MOD(MID(E5,17,1),2)=1,"男","女")</f>
        <v>女</v>
      </c>
      <c r="G5" s="118">
        <v>13926009696</v>
      </c>
      <c r="H5" s="119"/>
      <c r="I5" s="119"/>
      <c r="J5" s="121"/>
      <c r="K5" s="119"/>
      <c r="L5" s="122">
        <v>5800</v>
      </c>
      <c r="M5" s="122">
        <v>304.24</v>
      </c>
      <c r="N5" s="122">
        <v>123.5</v>
      </c>
      <c r="O5" s="122">
        <v>7.61</v>
      </c>
      <c r="P5" s="122">
        <v>0</v>
      </c>
      <c r="Q5" s="89">
        <f>ROUND(SUM(M5:P5),2)</f>
        <v>435.35</v>
      </c>
      <c r="R5" s="70">
        <v>0</v>
      </c>
      <c r="S5" s="90">
        <f>L5+IFERROR(VLOOKUP($E:$E,'（居民）工资表-1月'!$E:$S,15,0),0)</f>
        <v>11600</v>
      </c>
      <c r="T5" s="91">
        <f>5000+IFERROR(VLOOKUP($E:$E,'（居民）工资表-1月'!$E:$T,16,0),0)</f>
        <v>10000</v>
      </c>
      <c r="U5" s="91">
        <f>Q5+IFERROR(VLOOKUP($E:$E,'（居民）工资表-1月'!$E:$U,17,0),0)</f>
        <v>870.7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R5+IFERROR(VLOOKUP($E:$E,'（居民）工资表-1月'!$E:$AC,25,0),0)</f>
        <v>0</v>
      </c>
      <c r="AD5" s="93">
        <f>ROUND(S5-T5-U5-AB5-AC5,2)</f>
        <v>729.3</v>
      </c>
      <c r="AE5" s="94">
        <f>ROUND(MAX((AD5)*{0.03;0.1;0.2;0.25;0.3;0.35;0.45}-{0;2520;16920;31920;52920;85920;181920},0),2)</f>
        <v>21.88</v>
      </c>
      <c r="AF5" s="95">
        <f>IFERROR(VLOOKUP(E:E,'（居民）工资表-1月'!E:AF,28,0)+VLOOKUP(E:E,'（居民）工资表-1月'!E:AG,29,0),0)</f>
        <v>10.94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16060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31360</v>
      </c>
      <c r="T6" s="74">
        <f t="shared" si="0"/>
        <v>20000</v>
      </c>
      <c r="U6" s="74">
        <f t="shared" si="0"/>
        <v>1910.5</v>
      </c>
      <c r="V6" s="74">
        <f t="shared" si="0"/>
        <v>0</v>
      </c>
      <c r="W6" s="74">
        <f t="shared" si="0"/>
        <v>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0</v>
      </c>
      <c r="AC6" s="74">
        <f t="shared" si="0"/>
        <v>0</v>
      </c>
      <c r="AD6" s="74">
        <f t="shared" si="0"/>
        <v>9449.5</v>
      </c>
      <c r="AE6" s="74">
        <f t="shared" si="0"/>
        <v>283.49</v>
      </c>
      <c r="AF6" s="74">
        <f t="shared" si="0"/>
        <v>130.34</v>
      </c>
      <c r="AG6" s="74">
        <f t="shared" si="0"/>
        <v>153.15</v>
      </c>
      <c r="AH6" s="74">
        <f t="shared" si="0"/>
        <v>14951.6</v>
      </c>
      <c r="AI6" s="105">
        <f t="shared" si="0"/>
        <v>0</v>
      </c>
      <c r="AJ6" s="74">
        <f t="shared" si="0"/>
        <v>14951.6</v>
      </c>
      <c r="AK6" s="74">
        <f t="shared" si="0"/>
        <v>0</v>
      </c>
      <c r="AL6" s="74">
        <f t="shared" si="0"/>
        <v>15104.75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14951.6</v>
      </c>
      <c r="C11" s="48">
        <f>AG6</f>
        <v>153.15</v>
      </c>
      <c r="D11" s="48">
        <f>AK6</f>
        <v>0</v>
      </c>
      <c r="E11" s="48">
        <f>B11+C11+D11</f>
        <v>15104.75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/>
      <c r="C4" s="37"/>
      <c r="D4" s="37" t="s">
        <v>52</v>
      </c>
      <c r="E4" s="37" t="s">
        <v>108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f>18414.2-860.82-86.08-8.61-0.86-0.1</f>
        <v>17457.73</v>
      </c>
      <c r="M4" s="71"/>
      <c r="N4" s="71"/>
      <c r="O4" s="71"/>
      <c r="P4" s="71"/>
      <c r="Q4" s="89">
        <f>ROUND(SUM(M4:P4),2)</f>
        <v>0</v>
      </c>
      <c r="R4" s="70">
        <v>0</v>
      </c>
      <c r="S4" s="90">
        <f>L4+IFERROR(VLOOKUP($E:$E,'（居民）工资表-2月'!$E:$S,15,0),0)</f>
        <v>17457.73</v>
      </c>
      <c r="T4" s="91">
        <f>5000+IFERROR(VLOOKUP($E:$E,'（居民）工资表-2月'!$E:$T,16,0),0)</f>
        <v>5000</v>
      </c>
      <c r="U4" s="91">
        <f>Q4+IFERROR(VLOOKUP($E:$E,'（居民）工资表-2月'!$E:$U,17,0),0)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12457.73</v>
      </c>
      <c r="AE4" s="94">
        <f>ROUND(MAX((AD4)*{0.03;0.1;0.2;0.25;0.3;0.35;0.45}-{0;2520;16920;31920;52920;85920;181920},0),2)</f>
        <v>373.73</v>
      </c>
      <c r="AF4" s="95">
        <f>IFERROR(VLOOKUP(E:E,'（居民）工资表-2月'!E:AF,28,0)+VLOOKUP(E:E,'（居民）工资表-2月'!E:AG,29,0),0)</f>
        <v>0</v>
      </c>
      <c r="AG4" s="95">
        <f>IF((AE4-AF4)&lt;0,0,AE4-AF4)</f>
        <v>373.73</v>
      </c>
      <c r="AH4" s="102">
        <f>ROUND(IF((L4-Q4-AG4)&lt;0,0,(L4-Q4-AG4)),2)</f>
        <v>17084</v>
      </c>
      <c r="AI4" s="103"/>
      <c r="AJ4" s="102">
        <f>AH4+AI4</f>
        <v>17084</v>
      </c>
      <c r="AK4" s="104"/>
      <c r="AL4" s="102">
        <f>AJ4+AG4+AK4</f>
        <v>17457.73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/>
      <c r="C5" s="37"/>
      <c r="D5" s="37" t="s">
        <v>52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3" si="4">ROUND(SUM(M5:P5),2)</f>
        <v>0</v>
      </c>
      <c r="R5" s="70">
        <v>0</v>
      </c>
      <c r="S5" s="90">
        <f>L5+IFERROR(VLOOKUP($E:$E,'（居民）工资表-2月'!$E:$S,15,0),0)</f>
        <v>0</v>
      </c>
      <c r="T5" s="91">
        <f>5000+IFERROR(VLOOKUP($E:$E,'（居民）工资表-2月'!$E:$T,16,0),0)</f>
        <v>5000</v>
      </c>
      <c r="U5" s="91">
        <f>Q5+IFERROR(VLOOKUP($E:$E,'（居民）工资表-2月'!$E:$U,17,0),0)</f>
        <v>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R5+IFERROR(VLOOKUP($E:$E,'（居民）工资表-2月'!$E:$AC,25,0),0)</f>
        <v>0</v>
      </c>
      <c r="AD5" s="93">
        <f t="shared" ref="AD5:AD23" si="6">ROUND(S5-T5-U5-AB5-AC5,2)</f>
        <v>-5000</v>
      </c>
      <c r="AE5" s="94">
        <f>ROUND(MAX((AD5)*{0.03;0.1;0.2;0.25;0.3;0.35;0.45}-{0;2520;16920;31920;52920;85920;181920},0),2)</f>
        <v>0</v>
      </c>
      <c r="AF5" s="95">
        <f>IFERROR(VLOOKUP(E:E,'（居民）工资表-2月'!E:AF,28,0)+VLOOKUP(E:E,'（居民）工资表-2月'!E:AG,29,0),0)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0</v>
      </c>
      <c r="AI5" s="103"/>
      <c r="AJ5" s="102">
        <f t="shared" ref="AJ5:AJ23" si="9">AH5+AI5</f>
        <v>0</v>
      </c>
      <c r="AK5" s="104"/>
      <c r="AL5" s="102">
        <f t="shared" ref="AL5:AL23" si="10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/>
      <c r="C6" s="37"/>
      <c r="D6" s="37" t="s">
        <v>52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>L6+IFERROR(VLOOKUP($E:$E,'（居民）工资表-2月'!$E:$S,15,0),0)</f>
        <v>0</v>
      </c>
      <c r="T6" s="91">
        <f>5000+IFERROR(VLOOKUP($E:$E,'（居民）工资表-2月'!$E:$T,16,0),0)</f>
        <v>5000</v>
      </c>
      <c r="U6" s="91">
        <f>Q6+IFERROR(VLOOKUP($E:$E,'（居民）工资表-2月'!$E:$U,17,0),0)</f>
        <v>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R6+IFERROR(VLOOKUP($E:$E,'（居民）工资表-2月'!$E:$AC,25,0),0)</f>
        <v>0</v>
      </c>
      <c r="AD6" s="93">
        <f t="shared" si="6"/>
        <v>-5000</v>
      </c>
      <c r="AE6" s="94">
        <f>ROUND(MAX((AD6)*{0.03;0.1;0.2;0.25;0.3;0.35;0.45}-{0;2520;16920;31920;52920;85920;181920},0),2)</f>
        <v>0</v>
      </c>
      <c r="AF6" s="95">
        <f>IFERROR(VLOOKUP(E:E,'（居民）工资表-2月'!E:AF,28,0)+VLOOKUP(E:E,'（居民）工资表-2月'!E:AG,29,0),0)</f>
        <v>0</v>
      </c>
      <c r="AG6" s="95">
        <f t="shared" si="7"/>
        <v>0</v>
      </c>
      <c r="AH6" s="102">
        <f t="shared" si="8"/>
        <v>0</v>
      </c>
      <c r="AI6" s="103"/>
      <c r="AJ6" s="102">
        <f t="shared" si="9"/>
        <v>0</v>
      </c>
      <c r="AK6" s="104"/>
      <c r="AL6" s="102">
        <f t="shared" si="10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/>
      <c r="C7" s="37"/>
      <c r="D7" s="37" t="s">
        <v>52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>L7+IFERROR(VLOOKUP($E:$E,'（居民）工资表-2月'!$E:$S,15,0),0)</f>
        <v>0</v>
      </c>
      <c r="T7" s="91">
        <f>5000+IFERROR(VLOOKUP($E:$E,'（居民）工资表-2月'!$E:$T,16,0),0)</f>
        <v>5000</v>
      </c>
      <c r="U7" s="91">
        <f>Q7+IFERROR(VLOOKUP($E:$E,'（居民）工资表-2月'!$E:$U,17,0),0)</f>
        <v>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R7+IFERROR(VLOOKUP($E:$E,'（居民）工资表-2月'!$E:$AC,25,0),0)</f>
        <v>0</v>
      </c>
      <c r="AD7" s="93">
        <f t="shared" si="6"/>
        <v>-5000</v>
      </c>
      <c r="AE7" s="94">
        <f>ROUND(MAX((AD7)*{0.03;0.1;0.2;0.25;0.3;0.35;0.45}-{0;2520;16920;31920;52920;85920;181920},0),2)</f>
        <v>0</v>
      </c>
      <c r="AF7" s="95">
        <f>IFERROR(VLOOKUP(E:E,'（居民）工资表-2月'!E:AF,28,0)+VLOOKUP(E:E,'（居民）工资表-2月'!E:AG,29,0),0)</f>
        <v>0</v>
      </c>
      <c r="AG7" s="95">
        <f t="shared" si="7"/>
        <v>0</v>
      </c>
      <c r="AH7" s="102">
        <f t="shared" si="8"/>
        <v>0</v>
      </c>
      <c r="AI7" s="103"/>
      <c r="AJ7" s="102">
        <f t="shared" si="9"/>
        <v>0</v>
      </c>
      <c r="AK7" s="104"/>
      <c r="AL7" s="102">
        <f t="shared" si="10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/>
      <c r="C8" s="37"/>
      <c r="D8" s="37" t="s">
        <v>52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>L8+IFERROR(VLOOKUP($E:$E,'（居民）工资表-2月'!$E:$S,15,0),0)</f>
        <v>0</v>
      </c>
      <c r="T8" s="91">
        <f>5000+IFERROR(VLOOKUP($E:$E,'（居民）工资表-2月'!$E:$T,16,0),0)</f>
        <v>5000</v>
      </c>
      <c r="U8" s="91">
        <f>Q8+IFERROR(VLOOKUP($E:$E,'（居民）工资表-2月'!$E:$U,17,0),0)</f>
        <v>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R8+IFERROR(VLOOKUP($E:$E,'（居民）工资表-2月'!$E:$AC,25,0),0)</f>
        <v>0</v>
      </c>
      <c r="AD8" s="93">
        <f t="shared" si="6"/>
        <v>-5000</v>
      </c>
      <c r="AE8" s="94">
        <f>ROUND(MAX((AD8)*{0.03;0.1;0.2;0.25;0.3;0.35;0.45}-{0;2520;16920;31920;52920;85920;181920},0),2)</f>
        <v>0</v>
      </c>
      <c r="AF8" s="95">
        <f>IFERROR(VLOOKUP(E:E,'（居民）工资表-2月'!E:AF,28,0)+VLOOKUP(E:E,'（居民）工资表-2月'!E:AG,29,0),0)</f>
        <v>0</v>
      </c>
      <c r="AG8" s="95">
        <f t="shared" si="7"/>
        <v>0</v>
      </c>
      <c r="AH8" s="102">
        <f t="shared" si="8"/>
        <v>0</v>
      </c>
      <c r="AI8" s="103"/>
      <c r="AJ8" s="102">
        <f t="shared" si="9"/>
        <v>0</v>
      </c>
      <c r="AK8" s="104"/>
      <c r="AL8" s="102">
        <f t="shared" si="10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/>
      <c r="C9" s="37"/>
      <c r="D9" s="37" t="s">
        <v>52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>L9+IFERROR(VLOOKUP($E:$E,'（居民）工资表-2月'!$E:$S,15,0),0)</f>
        <v>0</v>
      </c>
      <c r="T9" s="91">
        <f>5000+IFERROR(VLOOKUP($E:$E,'（居民）工资表-2月'!$E:$T,16,0),0)</f>
        <v>5000</v>
      </c>
      <c r="U9" s="91">
        <f>Q9+IFERROR(VLOOKUP($E:$E,'（居民）工资表-2月'!$E:$U,17,0),0)</f>
        <v>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R9+IFERROR(VLOOKUP($E:$E,'（居民）工资表-2月'!$E:$AC,25,0),0)</f>
        <v>0</v>
      </c>
      <c r="AD9" s="93">
        <f t="shared" si="6"/>
        <v>-5000</v>
      </c>
      <c r="AE9" s="94">
        <f>ROUND(MAX((AD9)*{0.03;0.1;0.2;0.25;0.3;0.35;0.45}-{0;2520;16920;31920;52920;85920;181920},0),2)</f>
        <v>0</v>
      </c>
      <c r="AF9" s="95">
        <f>IFERROR(VLOOKUP(E:E,'（居民）工资表-2月'!E:AF,28,0)+VLOOKUP(E:E,'（居民）工资表-2月'!E:AG,29,0),0)</f>
        <v>0</v>
      </c>
      <c r="AG9" s="95">
        <f t="shared" si="7"/>
        <v>0</v>
      </c>
      <c r="AH9" s="102">
        <f t="shared" si="8"/>
        <v>0</v>
      </c>
      <c r="AI9" s="103"/>
      <c r="AJ9" s="102">
        <f t="shared" si="9"/>
        <v>0</v>
      </c>
      <c r="AK9" s="104"/>
      <c r="AL9" s="102">
        <f t="shared" si="10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/>
      <c r="C10" s="37"/>
      <c r="D10" s="37" t="s">
        <v>52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>L10+IFERROR(VLOOKUP($E:$E,'（居民）工资表-2月'!$E:$S,15,0),0)</f>
        <v>0</v>
      </c>
      <c r="T10" s="91">
        <f>5000+IFERROR(VLOOKUP($E:$E,'（居民）工资表-2月'!$E:$T,16,0),0)</f>
        <v>5000</v>
      </c>
      <c r="U10" s="91">
        <f>Q10+IFERROR(VLOOKUP($E:$E,'（居民）工资表-2月'!$E:$U,17,0),0)</f>
        <v>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R10+IFERROR(VLOOKUP($E:$E,'（居民）工资表-2月'!$E:$AC,25,0),0)</f>
        <v>0</v>
      </c>
      <c r="AD10" s="93">
        <f t="shared" si="6"/>
        <v>-5000</v>
      </c>
      <c r="AE10" s="94">
        <f>ROUND(MAX((AD10)*{0.03;0.1;0.2;0.25;0.3;0.35;0.45}-{0;2520;16920;31920;52920;85920;181920},0),2)</f>
        <v>0</v>
      </c>
      <c r="AF10" s="95">
        <f>IFERROR(VLOOKUP(E:E,'（居民）工资表-2月'!E:AF,28,0)+VLOOKUP(E:E,'（居民）工资表-2月'!E:AG,29,0),0)</f>
        <v>0</v>
      </c>
      <c r="AG10" s="95">
        <f t="shared" si="7"/>
        <v>0</v>
      </c>
      <c r="AH10" s="102">
        <f t="shared" si="8"/>
        <v>0</v>
      </c>
      <c r="AI10" s="103"/>
      <c r="AJ10" s="102">
        <f t="shared" si="9"/>
        <v>0</v>
      </c>
      <c r="AK10" s="104"/>
      <c r="AL10" s="102">
        <f t="shared" si="10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/>
      <c r="C11" s="37"/>
      <c r="D11" s="37" t="s">
        <v>52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>L11+IFERROR(VLOOKUP($E:$E,'（居民）工资表-2月'!$E:$S,15,0),0)</f>
        <v>0</v>
      </c>
      <c r="T11" s="91">
        <f>5000+IFERROR(VLOOKUP($E:$E,'（居民）工资表-2月'!$E:$T,16,0),0)</f>
        <v>5000</v>
      </c>
      <c r="U11" s="91">
        <f>Q11+IFERROR(VLOOKUP($E:$E,'（居民）工资表-2月'!$E:$U,17,0),0)</f>
        <v>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R11+IFERROR(VLOOKUP($E:$E,'（居民）工资表-2月'!$E:$AC,25,0),0)</f>
        <v>0</v>
      </c>
      <c r="AD11" s="93">
        <f t="shared" si="6"/>
        <v>-5000</v>
      </c>
      <c r="AE11" s="94">
        <f>ROUND(MAX((AD11)*{0.03;0.1;0.2;0.25;0.3;0.35;0.45}-{0;2520;16920;31920;52920;85920;181920},0),2)</f>
        <v>0</v>
      </c>
      <c r="AF11" s="95">
        <f>IFERROR(VLOOKUP(E:E,'（居民）工资表-2月'!E:AF,28,0)+VLOOKUP(E:E,'（居民）工资表-2月'!E:AG,29,0),0)</f>
        <v>0</v>
      </c>
      <c r="AG11" s="95">
        <f t="shared" si="7"/>
        <v>0</v>
      </c>
      <c r="AH11" s="102">
        <f t="shared" si="8"/>
        <v>0</v>
      </c>
      <c r="AI11" s="103"/>
      <c r="AJ11" s="102">
        <f t="shared" si="9"/>
        <v>0</v>
      </c>
      <c r="AK11" s="104"/>
      <c r="AL11" s="102">
        <f t="shared" si="10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/>
      <c r="C12" s="37"/>
      <c r="D12" s="37" t="s">
        <v>52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>L12+IFERROR(VLOOKUP($E:$E,'（居民）工资表-2月'!$E:$S,15,0),0)</f>
        <v>0</v>
      </c>
      <c r="T12" s="91">
        <f>5000+IFERROR(VLOOKUP($E:$E,'（居民）工资表-2月'!$E:$T,16,0),0)</f>
        <v>5000</v>
      </c>
      <c r="U12" s="91">
        <f>Q12+IFERROR(VLOOKUP($E:$E,'（居民）工资表-2月'!$E:$U,17,0),0)</f>
        <v>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R12+IFERROR(VLOOKUP($E:$E,'（居民）工资表-2月'!$E:$AC,25,0),0)</f>
        <v>0</v>
      </c>
      <c r="AD12" s="93">
        <f t="shared" si="6"/>
        <v>-5000</v>
      </c>
      <c r="AE12" s="94">
        <f>ROUND(MAX((AD12)*{0.03;0.1;0.2;0.25;0.3;0.35;0.45}-{0;2520;16920;31920;52920;85920;181920},0),2)</f>
        <v>0</v>
      </c>
      <c r="AF12" s="95">
        <f>IFERROR(VLOOKUP(E:E,'（居民）工资表-2月'!E:AF,28,0)+VLOOKUP(E:E,'（居民）工资表-2月'!E:AG,29,0),0)</f>
        <v>0</v>
      </c>
      <c r="AG12" s="95">
        <f t="shared" si="7"/>
        <v>0</v>
      </c>
      <c r="AH12" s="102">
        <f t="shared" si="8"/>
        <v>0</v>
      </c>
      <c r="AI12" s="103"/>
      <c r="AJ12" s="102">
        <f t="shared" si="9"/>
        <v>0</v>
      </c>
      <c r="AK12" s="104"/>
      <c r="AL12" s="102">
        <f t="shared" si="10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/>
      <c r="C13" s="37"/>
      <c r="D13" s="37" t="s">
        <v>52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>L13+IFERROR(VLOOKUP($E:$E,'（居民）工资表-2月'!$E:$S,15,0),0)</f>
        <v>0</v>
      </c>
      <c r="T13" s="91">
        <f>5000+IFERROR(VLOOKUP($E:$E,'（居民）工资表-2月'!$E:$T,16,0),0)</f>
        <v>5000</v>
      </c>
      <c r="U13" s="91">
        <f>Q13+IFERROR(VLOOKUP($E:$E,'（居民）工资表-2月'!$E:$U,17,0),0)</f>
        <v>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R13+IFERROR(VLOOKUP($E:$E,'（居民）工资表-2月'!$E:$AC,25,0),0)</f>
        <v>0</v>
      </c>
      <c r="AD13" s="93">
        <f t="shared" si="6"/>
        <v>-5000</v>
      </c>
      <c r="AE13" s="94">
        <f>ROUND(MAX((AD13)*{0.03;0.1;0.2;0.25;0.3;0.35;0.45}-{0;2520;16920;31920;52920;85920;181920},0),2)</f>
        <v>0</v>
      </c>
      <c r="AF13" s="95">
        <f>IFERROR(VLOOKUP(E:E,'（居民）工资表-2月'!E:AF,28,0)+VLOOKUP(E:E,'（居民）工资表-2月'!E:AG,29,0),0)</f>
        <v>0</v>
      </c>
      <c r="AG13" s="95">
        <f t="shared" si="7"/>
        <v>0</v>
      </c>
      <c r="AH13" s="102">
        <f t="shared" si="8"/>
        <v>0</v>
      </c>
      <c r="AI13" s="103"/>
      <c r="AJ13" s="102">
        <f t="shared" si="9"/>
        <v>0</v>
      </c>
      <c r="AK13" s="104"/>
      <c r="AL13" s="102">
        <f t="shared" si="10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/>
      <c r="C14" s="37"/>
      <c r="D14" s="37" t="s">
        <v>52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>L14+IFERROR(VLOOKUP($E:$E,'（居民）工资表-2月'!$E:$S,15,0),0)</f>
        <v>0</v>
      </c>
      <c r="T14" s="91">
        <f>5000+IFERROR(VLOOKUP($E:$E,'（居民）工资表-2月'!$E:$T,16,0),0)</f>
        <v>5000</v>
      </c>
      <c r="U14" s="91">
        <f>Q14+IFERROR(VLOOKUP($E:$E,'（居民）工资表-2月'!$E:$U,17,0),0)</f>
        <v>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R14+IFERROR(VLOOKUP($E:$E,'（居民）工资表-2月'!$E:$AC,25,0),0)</f>
        <v>0</v>
      </c>
      <c r="AD14" s="93">
        <f t="shared" si="6"/>
        <v>-5000</v>
      </c>
      <c r="AE14" s="94">
        <f>ROUND(MAX((AD14)*{0.03;0.1;0.2;0.25;0.3;0.35;0.45}-{0;2520;16920;31920;52920;85920;181920},0),2)</f>
        <v>0</v>
      </c>
      <c r="AF14" s="95">
        <f>IFERROR(VLOOKUP(E:E,'（居民）工资表-2月'!E:AF,28,0)+VLOOKUP(E:E,'（居民）工资表-2月'!E:AG,29,0),0)</f>
        <v>0</v>
      </c>
      <c r="AG14" s="95">
        <f t="shared" si="7"/>
        <v>0</v>
      </c>
      <c r="AH14" s="102">
        <f t="shared" si="8"/>
        <v>0</v>
      </c>
      <c r="AI14" s="103"/>
      <c r="AJ14" s="102">
        <f t="shared" si="9"/>
        <v>0</v>
      </c>
      <c r="AK14" s="104"/>
      <c r="AL14" s="102">
        <f t="shared" si="10"/>
        <v>0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/>
      <c r="C15" s="37"/>
      <c r="D15" s="37" t="s">
        <v>52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>L15+IFERROR(VLOOKUP($E:$E,'（居民）工资表-2月'!$E:$S,15,0),0)</f>
        <v>0</v>
      </c>
      <c r="T15" s="91">
        <f>5000+IFERROR(VLOOKUP($E:$E,'（居民）工资表-2月'!$E:$T,16,0),0)</f>
        <v>5000</v>
      </c>
      <c r="U15" s="91">
        <f>Q15+IFERROR(VLOOKUP($E:$E,'（居民）工资表-2月'!$E:$U,17,0),0)</f>
        <v>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R15+IFERROR(VLOOKUP($E:$E,'（居民）工资表-2月'!$E:$AC,25,0),0)</f>
        <v>0</v>
      </c>
      <c r="AD15" s="93">
        <f t="shared" si="6"/>
        <v>-5000</v>
      </c>
      <c r="AE15" s="94">
        <f>ROUND(MAX((AD15)*{0.03;0.1;0.2;0.25;0.3;0.35;0.45}-{0;2520;16920;31920;52920;85920;181920},0),2)</f>
        <v>0</v>
      </c>
      <c r="AF15" s="95">
        <f>IFERROR(VLOOKUP(E:E,'（居民）工资表-2月'!E:AF,28,0)+VLOOKUP(E:E,'（居民）工资表-2月'!E:AG,29,0),0)</f>
        <v>0</v>
      </c>
      <c r="AG15" s="95">
        <f t="shared" si="7"/>
        <v>0</v>
      </c>
      <c r="AH15" s="102">
        <f t="shared" si="8"/>
        <v>0</v>
      </c>
      <c r="AI15" s="103"/>
      <c r="AJ15" s="102">
        <f t="shared" si="9"/>
        <v>0</v>
      </c>
      <c r="AK15" s="104"/>
      <c r="AL15" s="102">
        <f t="shared" si="10"/>
        <v>0</v>
      </c>
      <c r="AM15" s="104"/>
      <c r="AN15" s="104"/>
      <c r="AO15" s="104"/>
      <c r="AP15" s="104"/>
      <c r="AQ15" s="104"/>
      <c r="AR15" s="111" t="str">
        <f t="shared" si="1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/>
      <c r="C16" s="37"/>
      <c r="D16" s="37" t="s">
        <v>52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>L16+IFERROR(VLOOKUP($E:$E,'（居民）工资表-2月'!$E:$S,15,0),0)</f>
        <v>0</v>
      </c>
      <c r="T16" s="91">
        <f>5000+IFERROR(VLOOKUP($E:$E,'（居民）工资表-2月'!$E:$T,16,0),0)</f>
        <v>5000</v>
      </c>
      <c r="U16" s="91">
        <f>Q16+IFERROR(VLOOKUP($E:$E,'（居民）工资表-2月'!$E:$U,17,0),0)</f>
        <v>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R16+IFERROR(VLOOKUP($E:$E,'（居民）工资表-2月'!$E:$AC,25,0),0)</f>
        <v>0</v>
      </c>
      <c r="AD16" s="93">
        <f t="shared" si="6"/>
        <v>-5000</v>
      </c>
      <c r="AE16" s="94">
        <f>ROUND(MAX((AD16)*{0.03;0.1;0.2;0.25;0.3;0.35;0.45}-{0;2520;16920;31920;52920;85920;181920},0),2)</f>
        <v>0</v>
      </c>
      <c r="AF16" s="95">
        <f>IFERROR(VLOOKUP(E:E,'（居民）工资表-2月'!E:AF,28,0)+VLOOKUP(E:E,'（居民）工资表-2月'!E:AG,29,0),0)</f>
        <v>0</v>
      </c>
      <c r="AG16" s="95">
        <f t="shared" si="7"/>
        <v>0</v>
      </c>
      <c r="AH16" s="102">
        <f t="shared" si="8"/>
        <v>0</v>
      </c>
      <c r="AI16" s="103"/>
      <c r="AJ16" s="102">
        <f t="shared" si="9"/>
        <v>0</v>
      </c>
      <c r="AK16" s="104"/>
      <c r="AL16" s="102">
        <f t="shared" si="10"/>
        <v>0</v>
      </c>
      <c r="AM16" s="104"/>
      <c r="AN16" s="104"/>
      <c r="AO16" s="104"/>
      <c r="AP16" s="104"/>
      <c r="AQ16" s="104"/>
      <c r="AR16" s="111" t="str">
        <f t="shared" si="1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/>
      <c r="C17" s="37"/>
      <c r="D17" s="37" t="s">
        <v>52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>L17+IFERROR(VLOOKUP($E:$E,'（居民）工资表-2月'!$E:$S,15,0),0)</f>
        <v>0</v>
      </c>
      <c r="T17" s="91">
        <f>5000+IFERROR(VLOOKUP($E:$E,'（居民）工资表-2月'!$E:$T,16,0),0)</f>
        <v>5000</v>
      </c>
      <c r="U17" s="91">
        <f>Q17+IFERROR(VLOOKUP($E:$E,'（居民）工资表-2月'!$E:$U,17,0),0)</f>
        <v>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R17+IFERROR(VLOOKUP($E:$E,'（居民）工资表-2月'!$E:$AC,25,0),0)</f>
        <v>0</v>
      </c>
      <c r="AD17" s="93">
        <f t="shared" si="6"/>
        <v>-5000</v>
      </c>
      <c r="AE17" s="94">
        <f>ROUND(MAX((AD17)*{0.03;0.1;0.2;0.25;0.3;0.35;0.45}-{0;2520;16920;31920;52920;85920;181920},0),2)</f>
        <v>0</v>
      </c>
      <c r="AF17" s="95">
        <f>IFERROR(VLOOKUP(E:E,'（居民）工资表-2月'!E:AF,28,0)+VLOOKUP(E:E,'（居民）工资表-2月'!E:AG,29,0),0)</f>
        <v>0</v>
      </c>
      <c r="AG17" s="95">
        <f t="shared" si="7"/>
        <v>0</v>
      </c>
      <c r="AH17" s="102">
        <f t="shared" si="8"/>
        <v>0</v>
      </c>
      <c r="AI17" s="103"/>
      <c r="AJ17" s="102">
        <f t="shared" si="9"/>
        <v>0</v>
      </c>
      <c r="AK17" s="104"/>
      <c r="AL17" s="102">
        <f t="shared" si="10"/>
        <v>0</v>
      </c>
      <c r="AM17" s="104"/>
      <c r="AN17" s="104"/>
      <c r="AO17" s="104"/>
      <c r="AP17" s="104"/>
      <c r="AQ17" s="104"/>
      <c r="AR17" s="111" t="str">
        <f t="shared" si="1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/>
      <c r="C18" s="37"/>
      <c r="D18" s="37" t="s">
        <v>52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>L18+IFERROR(VLOOKUP($E:$E,'（居民）工资表-2月'!$E:$S,15,0),0)</f>
        <v>0</v>
      </c>
      <c r="T18" s="91">
        <f>5000+IFERROR(VLOOKUP($E:$E,'（居民）工资表-2月'!$E:$T,16,0),0)</f>
        <v>5000</v>
      </c>
      <c r="U18" s="91">
        <f>Q18+IFERROR(VLOOKUP($E:$E,'（居民）工资表-2月'!$E:$U,17,0),0)</f>
        <v>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R18+IFERROR(VLOOKUP($E:$E,'（居民）工资表-2月'!$E:$AC,25,0),0)</f>
        <v>0</v>
      </c>
      <c r="AD18" s="93">
        <f t="shared" si="6"/>
        <v>-5000</v>
      </c>
      <c r="AE18" s="94">
        <f>ROUND(MAX((AD18)*{0.03;0.1;0.2;0.25;0.3;0.35;0.45}-{0;2520;16920;31920;52920;85920;181920},0),2)</f>
        <v>0</v>
      </c>
      <c r="AF18" s="95">
        <f>IFERROR(VLOOKUP(E:E,'（居民）工资表-2月'!E:AF,28,0)+VLOOKUP(E:E,'（居民）工资表-2月'!E:AG,29,0),0)</f>
        <v>0</v>
      </c>
      <c r="AG18" s="95">
        <f t="shared" si="7"/>
        <v>0</v>
      </c>
      <c r="AH18" s="102">
        <f t="shared" si="8"/>
        <v>0</v>
      </c>
      <c r="AI18" s="103"/>
      <c r="AJ18" s="102">
        <f t="shared" si="9"/>
        <v>0</v>
      </c>
      <c r="AK18" s="104"/>
      <c r="AL18" s="102">
        <f t="shared" si="10"/>
        <v>0</v>
      </c>
      <c r="AM18" s="104"/>
      <c r="AN18" s="104"/>
      <c r="AO18" s="104"/>
      <c r="AP18" s="104"/>
      <c r="AQ18" s="104"/>
      <c r="AR18" s="111" t="str">
        <f t="shared" si="1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/>
      <c r="C19" s="37"/>
      <c r="D19" s="37" t="s">
        <v>52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>L19+IFERROR(VLOOKUP($E:$E,'（居民）工资表-2月'!$E:$S,15,0),0)</f>
        <v>0</v>
      </c>
      <c r="T19" s="91">
        <f>5000+IFERROR(VLOOKUP($E:$E,'（居民）工资表-2月'!$E:$T,16,0),0)</f>
        <v>5000</v>
      </c>
      <c r="U19" s="91">
        <f>Q19+IFERROR(VLOOKUP($E:$E,'（居民）工资表-2月'!$E:$U,17,0),0)</f>
        <v>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R19+IFERROR(VLOOKUP($E:$E,'（居民）工资表-2月'!$E:$AC,25,0),0)</f>
        <v>0</v>
      </c>
      <c r="AD19" s="93">
        <f t="shared" si="6"/>
        <v>-5000</v>
      </c>
      <c r="AE19" s="94">
        <f>ROUND(MAX((AD19)*{0.03;0.1;0.2;0.25;0.3;0.35;0.45}-{0;2520;16920;31920;52920;85920;181920},0),2)</f>
        <v>0</v>
      </c>
      <c r="AF19" s="95">
        <f>IFERROR(VLOOKUP(E:E,'（居民）工资表-2月'!E:AF,28,0)+VLOOKUP(E:E,'（居民）工资表-2月'!E:AG,29,0),0)</f>
        <v>0</v>
      </c>
      <c r="AG19" s="95">
        <f t="shared" si="7"/>
        <v>0</v>
      </c>
      <c r="AH19" s="102">
        <f t="shared" si="8"/>
        <v>0</v>
      </c>
      <c r="AI19" s="103"/>
      <c r="AJ19" s="102">
        <f t="shared" si="9"/>
        <v>0</v>
      </c>
      <c r="AK19" s="104"/>
      <c r="AL19" s="102">
        <f t="shared" si="10"/>
        <v>0</v>
      </c>
      <c r="AM19" s="104"/>
      <c r="AN19" s="104"/>
      <c r="AO19" s="104"/>
      <c r="AP19" s="104"/>
      <c r="AQ19" s="104"/>
      <c r="AR19" s="111" t="str">
        <f t="shared" si="1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/>
      <c r="C20" s="37"/>
      <c r="D20" s="37" t="s">
        <v>52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>L20+IFERROR(VLOOKUP($E:$E,'（居民）工资表-2月'!$E:$S,15,0),0)</f>
        <v>0</v>
      </c>
      <c r="T20" s="91">
        <f>5000+IFERROR(VLOOKUP($E:$E,'（居民）工资表-2月'!$E:$T,16,0),0)</f>
        <v>5000</v>
      </c>
      <c r="U20" s="91">
        <f>Q20+IFERROR(VLOOKUP($E:$E,'（居民）工资表-2月'!$E:$U,17,0),0)</f>
        <v>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R20+IFERROR(VLOOKUP($E:$E,'（居民）工资表-2月'!$E:$AC,25,0),0)</f>
        <v>0</v>
      </c>
      <c r="AD20" s="93">
        <f t="shared" si="6"/>
        <v>-5000</v>
      </c>
      <c r="AE20" s="94">
        <f>ROUND(MAX((AD20)*{0.03;0.1;0.2;0.25;0.3;0.35;0.45}-{0;2520;16920;31920;52920;85920;181920},0),2)</f>
        <v>0</v>
      </c>
      <c r="AF20" s="95">
        <f>IFERROR(VLOOKUP(E:E,'（居民）工资表-2月'!E:AF,28,0)+VLOOKUP(E:E,'（居民）工资表-2月'!E:AG,29,0),0)</f>
        <v>0</v>
      </c>
      <c r="AG20" s="95">
        <f t="shared" si="7"/>
        <v>0</v>
      </c>
      <c r="AH20" s="102">
        <f t="shared" si="8"/>
        <v>0</v>
      </c>
      <c r="AI20" s="103"/>
      <c r="AJ20" s="102">
        <f t="shared" si="9"/>
        <v>0</v>
      </c>
      <c r="AK20" s="104"/>
      <c r="AL20" s="102">
        <f t="shared" si="10"/>
        <v>0</v>
      </c>
      <c r="AM20" s="104"/>
      <c r="AN20" s="104"/>
      <c r="AO20" s="104"/>
      <c r="AP20" s="104"/>
      <c r="AQ20" s="104"/>
      <c r="AR20" s="111" t="str">
        <f t="shared" si="1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/>
      <c r="C21" s="37"/>
      <c r="D21" s="37" t="s">
        <v>52</v>
      </c>
      <c r="E21" s="37"/>
      <c r="F21" s="38" t="e">
        <f t="shared" si="0"/>
        <v>#VALUE!</v>
      </c>
      <c r="G21" s="39"/>
      <c r="H21" s="40"/>
      <c r="I21" s="40"/>
      <c r="J21" s="69"/>
      <c r="K21" s="40"/>
      <c r="L21" s="70"/>
      <c r="M21" s="71"/>
      <c r="N21" s="71"/>
      <c r="O21" s="71"/>
      <c r="P21" s="71"/>
      <c r="Q21" s="89">
        <f t="shared" si="4"/>
        <v>0</v>
      </c>
      <c r="R21" s="70">
        <v>0</v>
      </c>
      <c r="S21" s="90">
        <f>L21+IFERROR(VLOOKUP($E:$E,'（居民）工资表-2月'!$E:$S,15,0),0)</f>
        <v>0</v>
      </c>
      <c r="T21" s="91">
        <f>5000+IFERROR(VLOOKUP($E:$E,'（居民）工资表-2月'!$E:$T,16,0),0)</f>
        <v>5000</v>
      </c>
      <c r="U21" s="91">
        <f>Q21+IFERROR(VLOOKUP($E:$E,'（居民）工资表-2月'!$E:$U,17,0),0)</f>
        <v>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R21+IFERROR(VLOOKUP($E:$E,'（居民）工资表-2月'!$E:$AC,25,0),0)</f>
        <v>0</v>
      </c>
      <c r="AD21" s="93">
        <f t="shared" si="6"/>
        <v>-5000</v>
      </c>
      <c r="AE21" s="94">
        <f>ROUND(MAX((AD21)*{0.03;0.1;0.2;0.25;0.3;0.35;0.45}-{0;2520;16920;31920;52920;85920;181920},0),2)</f>
        <v>0</v>
      </c>
      <c r="AF21" s="95">
        <f>IFERROR(VLOOKUP(E:E,'（居民）工资表-2月'!E:AF,28,0)+VLOOKUP(E:E,'（居民）工资表-2月'!E:AG,29,0),0)</f>
        <v>0</v>
      </c>
      <c r="AG21" s="95">
        <f t="shared" si="7"/>
        <v>0</v>
      </c>
      <c r="AH21" s="102">
        <f t="shared" si="8"/>
        <v>0</v>
      </c>
      <c r="AI21" s="103"/>
      <c r="AJ21" s="102">
        <f t="shared" si="9"/>
        <v>0</v>
      </c>
      <c r="AK21" s="104"/>
      <c r="AL21" s="102">
        <f t="shared" si="10"/>
        <v>0</v>
      </c>
      <c r="AM21" s="104"/>
      <c r="AN21" s="104"/>
      <c r="AO21" s="104"/>
      <c r="AP21" s="104"/>
      <c r="AQ21" s="104"/>
      <c r="AR21" s="111" t="str">
        <f t="shared" si="11"/>
        <v>未填写身份证号码</v>
      </c>
      <c r="AS21" s="111" t="str">
        <f t="shared" si="2"/>
        <v>重复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/>
      <c r="C22" s="37"/>
      <c r="D22" s="37" t="s">
        <v>52</v>
      </c>
      <c r="E22" s="37"/>
      <c r="F22" s="38" t="e">
        <f t="shared" si="0"/>
        <v>#VALUE!</v>
      </c>
      <c r="G22" s="39"/>
      <c r="H22" s="40"/>
      <c r="I22" s="40"/>
      <c r="J22" s="69"/>
      <c r="K22" s="40"/>
      <c r="L22" s="70"/>
      <c r="M22" s="71"/>
      <c r="N22" s="71"/>
      <c r="O22" s="71"/>
      <c r="P22" s="71"/>
      <c r="Q22" s="89">
        <f t="shared" si="4"/>
        <v>0</v>
      </c>
      <c r="R22" s="70">
        <v>0</v>
      </c>
      <c r="S22" s="90">
        <f>L22+IFERROR(VLOOKUP($E:$E,'（居民）工资表-2月'!$E:$S,15,0),0)</f>
        <v>0</v>
      </c>
      <c r="T22" s="91">
        <f>5000+IFERROR(VLOOKUP($E:$E,'（居民）工资表-2月'!$E:$T,16,0),0)</f>
        <v>5000</v>
      </c>
      <c r="U22" s="91">
        <f>Q22+IFERROR(VLOOKUP($E:$E,'（居民）工资表-2月'!$E:$U,17,0),0)</f>
        <v>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R22+IFERROR(VLOOKUP($E:$E,'（居民）工资表-2月'!$E:$AC,25,0),0)</f>
        <v>0</v>
      </c>
      <c r="AD22" s="93">
        <f t="shared" si="6"/>
        <v>-5000</v>
      </c>
      <c r="AE22" s="94">
        <f>ROUND(MAX((AD22)*{0.03;0.1;0.2;0.25;0.3;0.35;0.45}-{0;2520;16920;31920;52920;85920;181920},0),2)</f>
        <v>0</v>
      </c>
      <c r="AF22" s="95">
        <f>IFERROR(VLOOKUP(E:E,'（居民）工资表-2月'!E:AF,28,0)+VLOOKUP(E:E,'（居民）工资表-2月'!E:AG,29,0),0)</f>
        <v>0</v>
      </c>
      <c r="AG22" s="95">
        <f t="shared" si="7"/>
        <v>0</v>
      </c>
      <c r="AH22" s="102">
        <f t="shared" si="8"/>
        <v>0</v>
      </c>
      <c r="AI22" s="103"/>
      <c r="AJ22" s="102">
        <f t="shared" si="9"/>
        <v>0</v>
      </c>
      <c r="AK22" s="104"/>
      <c r="AL22" s="102">
        <f t="shared" si="10"/>
        <v>0</v>
      </c>
      <c r="AM22" s="104"/>
      <c r="AN22" s="104"/>
      <c r="AO22" s="104"/>
      <c r="AP22" s="104"/>
      <c r="AQ22" s="104"/>
      <c r="AR22" s="111" t="str">
        <f t="shared" si="11"/>
        <v>未填写身份证号码</v>
      </c>
      <c r="AS22" s="111" t="str">
        <f t="shared" si="2"/>
        <v>重复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/>
      <c r="C23" s="37"/>
      <c r="D23" s="37" t="s">
        <v>52</v>
      </c>
      <c r="E23" s="37"/>
      <c r="F23" s="38" t="e">
        <f t="shared" si="0"/>
        <v>#VALUE!</v>
      </c>
      <c r="G23" s="39"/>
      <c r="H23" s="40"/>
      <c r="I23" s="40"/>
      <c r="J23" s="69"/>
      <c r="K23" s="40"/>
      <c r="L23" s="70"/>
      <c r="M23" s="71"/>
      <c r="N23" s="71"/>
      <c r="O23" s="71"/>
      <c r="P23" s="71"/>
      <c r="Q23" s="89">
        <f t="shared" si="4"/>
        <v>0</v>
      </c>
      <c r="R23" s="70">
        <v>0</v>
      </c>
      <c r="S23" s="90">
        <f>L23+IFERROR(VLOOKUP($E:$E,'（居民）工资表-2月'!$E:$S,15,0),0)</f>
        <v>0</v>
      </c>
      <c r="T23" s="91">
        <f>5000+IFERROR(VLOOKUP($E:$E,'（居民）工资表-2月'!$E:$T,16,0),0)</f>
        <v>5000</v>
      </c>
      <c r="U23" s="91">
        <f>Q23+IFERROR(VLOOKUP($E:$E,'（居民）工资表-2月'!$E:$U,17,0),0)</f>
        <v>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R23+IFERROR(VLOOKUP($E:$E,'（居民）工资表-2月'!$E:$AC,25,0),0)</f>
        <v>0</v>
      </c>
      <c r="AD23" s="93">
        <f t="shared" si="6"/>
        <v>-5000</v>
      </c>
      <c r="AE23" s="94">
        <f>ROUND(MAX((AD23)*{0.03;0.1;0.2;0.25;0.3;0.35;0.45}-{0;2520;16920;31920;52920;85920;181920},0),2)</f>
        <v>0</v>
      </c>
      <c r="AF23" s="95">
        <f>IFERROR(VLOOKUP(E:E,'（居民）工资表-2月'!E:AF,28,0)+VLOOKUP(E:E,'（居民）工资表-2月'!E:AG,29,0),0)</f>
        <v>0</v>
      </c>
      <c r="AG23" s="95">
        <f t="shared" si="7"/>
        <v>0</v>
      </c>
      <c r="AH23" s="102">
        <f t="shared" si="8"/>
        <v>0</v>
      </c>
      <c r="AI23" s="103"/>
      <c r="AJ23" s="102">
        <f t="shared" si="9"/>
        <v>0</v>
      </c>
      <c r="AK23" s="104"/>
      <c r="AL23" s="102">
        <f t="shared" si="10"/>
        <v>0</v>
      </c>
      <c r="AM23" s="104"/>
      <c r="AN23" s="104"/>
      <c r="AO23" s="104"/>
      <c r="AP23" s="104"/>
      <c r="AQ23" s="104"/>
      <c r="AR23" s="111" t="str">
        <f t="shared" si="11"/>
        <v>未填写身份证号码</v>
      </c>
      <c r="AS23" s="111" t="str">
        <f t="shared" si="2"/>
        <v>重复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17457.73</v>
      </c>
      <c r="M24" s="74">
        <f t="shared" si="12"/>
        <v>0</v>
      </c>
      <c r="N24" s="74">
        <f t="shared" si="12"/>
        <v>0</v>
      </c>
      <c r="O24" s="74">
        <f t="shared" si="12"/>
        <v>0</v>
      </c>
      <c r="P24" s="74">
        <f t="shared" si="12"/>
        <v>0</v>
      </c>
      <c r="Q24" s="74">
        <f t="shared" si="12"/>
        <v>0</v>
      </c>
      <c r="R24" s="74">
        <f t="shared" si="12"/>
        <v>0</v>
      </c>
      <c r="S24" s="74">
        <f t="shared" si="12"/>
        <v>17457.73</v>
      </c>
      <c r="T24" s="74">
        <f t="shared" si="12"/>
        <v>100000</v>
      </c>
      <c r="U24" s="74">
        <f t="shared" si="12"/>
        <v>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-82542.27</v>
      </c>
      <c r="AE24" s="74">
        <f t="shared" si="12"/>
        <v>373.73</v>
      </c>
      <c r="AF24" s="74">
        <f t="shared" si="12"/>
        <v>0</v>
      </c>
      <c r="AG24" s="74">
        <f t="shared" si="12"/>
        <v>373.73</v>
      </c>
      <c r="AH24" s="74">
        <f t="shared" si="12"/>
        <v>17084</v>
      </c>
      <c r="AI24" s="105">
        <f t="shared" si="12"/>
        <v>0</v>
      </c>
      <c r="AJ24" s="74">
        <f t="shared" si="12"/>
        <v>17084</v>
      </c>
      <c r="AK24" s="74">
        <f t="shared" si="12"/>
        <v>0</v>
      </c>
      <c r="AL24" s="74">
        <f t="shared" si="12"/>
        <v>17457.73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17084</v>
      </c>
      <c r="C29" s="48">
        <f>AG24</f>
        <v>373.73</v>
      </c>
      <c r="D29" s="48">
        <f>AK24</f>
        <v>0</v>
      </c>
      <c r="E29" s="48">
        <f>B29+C29+D29</f>
        <v>17457.73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109</v>
      </c>
      <c r="C4" s="37"/>
      <c r="D4" s="37" t="s">
        <v>52</v>
      </c>
      <c r="E4" s="37" t="s">
        <v>108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f>18888.89-500-50-5-0.5-0.06</f>
        <v>18333.33</v>
      </c>
      <c r="M4" s="71"/>
      <c r="N4" s="71"/>
      <c r="O4" s="71"/>
      <c r="P4" s="71"/>
      <c r="Q4" s="89">
        <f>ROUND(SUM(M4:P4),2)</f>
        <v>0</v>
      </c>
      <c r="R4" s="70">
        <v>0</v>
      </c>
      <c r="S4" s="90">
        <f>L4+IFERROR(VLOOKUP($E:$E,'（居民）工资表-3月'!$E:$S,15,0),0)</f>
        <v>35791.06</v>
      </c>
      <c r="T4" s="91">
        <f>5000+IFERROR(VLOOKUP($E:$E,'（居民）工资表-3月'!$E:$T,16,0),0)</f>
        <v>10000</v>
      </c>
      <c r="U4" s="91">
        <f>Q4+IFERROR(VLOOKUP($E:$E,'（居民）工资表-3月'!$E:$U,17,0),0)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25791.06</v>
      </c>
      <c r="AE4" s="94">
        <f>ROUND(MAX((AD4)*{0.03;0.1;0.2;0.25;0.3;0.35;0.45}-{0;2520;16920;31920;52920;85920;181920},0),2)</f>
        <v>773.73</v>
      </c>
      <c r="AF4" s="95">
        <f>IFERROR(VLOOKUP(E:E,'（居民）工资表-3月'!E:AF,28,0)+VLOOKUP(E:E,'（居民）工资表-3月'!E:AG,29,0),0)</f>
        <v>373.73</v>
      </c>
      <c r="AG4" s="95">
        <f>IF((AE4-AF4)&lt;0,0,AE4-AF4)</f>
        <v>400</v>
      </c>
      <c r="AH4" s="102">
        <f>ROUND(IF((L4-Q4-AG4)&lt;0,0,(L4-Q4-AG4)),2)</f>
        <v>17933.33</v>
      </c>
      <c r="AI4" s="103"/>
      <c r="AJ4" s="102">
        <f>AH4+AI4</f>
        <v>17933.33</v>
      </c>
      <c r="AK4" s="104"/>
      <c r="AL4" s="102">
        <f>AJ4+AG4+AK4</f>
        <v>18333.33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109</v>
      </c>
      <c r="C5" s="37"/>
      <c r="D5" s="37" t="s">
        <v>52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3" si="4">ROUND(SUM(M5:P5),2)</f>
        <v>0</v>
      </c>
      <c r="R5" s="70">
        <v>0</v>
      </c>
      <c r="S5" s="90">
        <f>L5+IFERROR(VLOOKUP($E:$E,'（居民）工资表-3月'!$E:$S,15,0),0)</f>
        <v>0</v>
      </c>
      <c r="T5" s="91">
        <f>5000+IFERROR(VLOOKUP($E:$E,'（居民）工资表-3月'!$E:$T,16,0),0)</f>
        <v>5000</v>
      </c>
      <c r="U5" s="91">
        <f>Q5+IFERROR(VLOOKUP($E:$E,'（居民）工资表-3月'!$E:$U,17,0),0)</f>
        <v>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R5+IFERROR(VLOOKUP($E:$E,'（居民）工资表-3月'!$E:$AC,25,0),0)</f>
        <v>0</v>
      </c>
      <c r="AD5" s="93">
        <f t="shared" ref="AD5:AD23" si="6">ROUND(S5-T5-U5-AB5-AC5,2)</f>
        <v>-5000</v>
      </c>
      <c r="AE5" s="94">
        <f>ROUND(MAX((AD5)*{0.03;0.1;0.2;0.25;0.3;0.35;0.45}-{0;2520;16920;31920;52920;85920;181920},0),2)</f>
        <v>0</v>
      </c>
      <c r="AF5" s="95">
        <f>IFERROR(VLOOKUP(E:E,'（居民）工资表-3月'!E:AF,28,0)+VLOOKUP(E:E,'（居民）工资表-3月'!E:AG,29,0),0)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0</v>
      </c>
      <c r="AI5" s="103"/>
      <c r="AJ5" s="102">
        <f t="shared" ref="AJ5:AJ23" si="9">AH5+AI5</f>
        <v>0</v>
      </c>
      <c r="AK5" s="104"/>
      <c r="AL5" s="102">
        <f t="shared" ref="AL5:AL23" si="10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109</v>
      </c>
      <c r="C6" s="37"/>
      <c r="D6" s="37" t="s">
        <v>52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>L6+IFERROR(VLOOKUP($E:$E,'（居民）工资表-3月'!$E:$S,15,0),0)</f>
        <v>0</v>
      </c>
      <c r="T6" s="91">
        <f>5000+IFERROR(VLOOKUP($E:$E,'（居民）工资表-3月'!$E:$T,16,0),0)</f>
        <v>5000</v>
      </c>
      <c r="U6" s="91">
        <f>Q6+IFERROR(VLOOKUP($E:$E,'（居民）工资表-3月'!$E:$U,17,0),0)</f>
        <v>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R6+IFERROR(VLOOKUP($E:$E,'（居民）工资表-3月'!$E:$AC,25,0),0)</f>
        <v>0</v>
      </c>
      <c r="AD6" s="93">
        <f t="shared" si="6"/>
        <v>-5000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 t="shared" si="7"/>
        <v>0</v>
      </c>
      <c r="AH6" s="102">
        <f t="shared" si="8"/>
        <v>0</v>
      </c>
      <c r="AI6" s="103"/>
      <c r="AJ6" s="102">
        <f t="shared" si="9"/>
        <v>0</v>
      </c>
      <c r="AK6" s="104"/>
      <c r="AL6" s="102">
        <f t="shared" si="10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109</v>
      </c>
      <c r="C7" s="37"/>
      <c r="D7" s="37" t="s">
        <v>52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>L7+IFERROR(VLOOKUP($E:$E,'（居民）工资表-3月'!$E:$S,15,0),0)</f>
        <v>0</v>
      </c>
      <c r="T7" s="91">
        <f>5000+IFERROR(VLOOKUP($E:$E,'（居民）工资表-3月'!$E:$T,16,0),0)</f>
        <v>5000</v>
      </c>
      <c r="U7" s="91">
        <f>Q7+IFERROR(VLOOKUP($E:$E,'（居民）工资表-3月'!$E:$U,17,0),0)</f>
        <v>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R7+IFERROR(VLOOKUP($E:$E,'（居民）工资表-3月'!$E:$AC,25,0),0)</f>
        <v>0</v>
      </c>
      <c r="AD7" s="93">
        <f t="shared" si="6"/>
        <v>-5000</v>
      </c>
      <c r="AE7" s="94">
        <f>ROUND(MAX((AD7)*{0.03;0.1;0.2;0.25;0.3;0.35;0.45}-{0;2520;16920;31920;52920;85920;181920},0),2)</f>
        <v>0</v>
      </c>
      <c r="AF7" s="95">
        <f>IFERROR(VLOOKUP(E:E,'（居民）工资表-3月'!E:AF,28,0)+VLOOKUP(E:E,'（居民）工资表-3月'!E:AG,29,0),0)</f>
        <v>0</v>
      </c>
      <c r="AG7" s="95">
        <f t="shared" si="7"/>
        <v>0</v>
      </c>
      <c r="AH7" s="102">
        <f t="shared" si="8"/>
        <v>0</v>
      </c>
      <c r="AI7" s="103"/>
      <c r="AJ7" s="102">
        <f t="shared" si="9"/>
        <v>0</v>
      </c>
      <c r="AK7" s="104"/>
      <c r="AL7" s="102">
        <f t="shared" si="10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109</v>
      </c>
      <c r="C8" s="37"/>
      <c r="D8" s="37" t="s">
        <v>52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>L8+IFERROR(VLOOKUP($E:$E,'（居民）工资表-3月'!$E:$S,15,0),0)</f>
        <v>0</v>
      </c>
      <c r="T8" s="91">
        <f>5000+IFERROR(VLOOKUP($E:$E,'（居民）工资表-3月'!$E:$T,16,0),0)</f>
        <v>5000</v>
      </c>
      <c r="U8" s="91">
        <f>Q8+IFERROR(VLOOKUP($E:$E,'（居民）工资表-3月'!$E:$U,17,0),0)</f>
        <v>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R8+IFERROR(VLOOKUP($E:$E,'（居民）工资表-3月'!$E:$AC,25,0),0)</f>
        <v>0</v>
      </c>
      <c r="AD8" s="93">
        <f t="shared" si="6"/>
        <v>-5000</v>
      </c>
      <c r="AE8" s="94">
        <f>ROUND(MAX((AD8)*{0.03;0.1;0.2;0.25;0.3;0.35;0.45}-{0;2520;16920;31920;52920;85920;181920},0),2)</f>
        <v>0</v>
      </c>
      <c r="AF8" s="95">
        <f>IFERROR(VLOOKUP(E:E,'（居民）工资表-3月'!E:AF,28,0)+VLOOKUP(E:E,'（居民）工资表-3月'!E:AG,29,0),0)</f>
        <v>0</v>
      </c>
      <c r="AG8" s="95">
        <f t="shared" si="7"/>
        <v>0</v>
      </c>
      <c r="AH8" s="102">
        <f t="shared" si="8"/>
        <v>0</v>
      </c>
      <c r="AI8" s="103"/>
      <c r="AJ8" s="102">
        <f t="shared" si="9"/>
        <v>0</v>
      </c>
      <c r="AK8" s="104"/>
      <c r="AL8" s="102">
        <f t="shared" si="10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109</v>
      </c>
      <c r="C9" s="37"/>
      <c r="D9" s="37" t="s">
        <v>52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>L9+IFERROR(VLOOKUP($E:$E,'（居民）工资表-3月'!$E:$S,15,0),0)</f>
        <v>0</v>
      </c>
      <c r="T9" s="91">
        <f>5000+IFERROR(VLOOKUP($E:$E,'（居民）工资表-3月'!$E:$T,16,0),0)</f>
        <v>5000</v>
      </c>
      <c r="U9" s="91">
        <f>Q9+IFERROR(VLOOKUP($E:$E,'（居民）工资表-3月'!$E:$U,17,0),0)</f>
        <v>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R9+IFERROR(VLOOKUP($E:$E,'（居民）工资表-3月'!$E:$AC,25,0),0)</f>
        <v>0</v>
      </c>
      <c r="AD9" s="93">
        <f t="shared" si="6"/>
        <v>-5000</v>
      </c>
      <c r="AE9" s="94">
        <f>ROUND(MAX((AD9)*{0.03;0.1;0.2;0.25;0.3;0.35;0.45}-{0;2520;16920;31920;52920;85920;181920},0),2)</f>
        <v>0</v>
      </c>
      <c r="AF9" s="95">
        <f>IFERROR(VLOOKUP(E:E,'（居民）工资表-3月'!E:AF,28,0)+VLOOKUP(E:E,'（居民）工资表-3月'!E:AG,29,0),0)</f>
        <v>0</v>
      </c>
      <c r="AG9" s="95">
        <f t="shared" si="7"/>
        <v>0</v>
      </c>
      <c r="AH9" s="102">
        <f t="shared" si="8"/>
        <v>0</v>
      </c>
      <c r="AI9" s="103"/>
      <c r="AJ9" s="102">
        <f t="shared" si="9"/>
        <v>0</v>
      </c>
      <c r="AK9" s="104"/>
      <c r="AL9" s="102">
        <f t="shared" si="10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109</v>
      </c>
      <c r="C10" s="37"/>
      <c r="D10" s="37" t="s">
        <v>52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>L10+IFERROR(VLOOKUP($E:$E,'（居民）工资表-3月'!$E:$S,15,0),0)</f>
        <v>0</v>
      </c>
      <c r="T10" s="91">
        <f>5000+IFERROR(VLOOKUP($E:$E,'（居民）工资表-3月'!$E:$T,16,0),0)</f>
        <v>5000</v>
      </c>
      <c r="U10" s="91">
        <f>Q10+IFERROR(VLOOKUP($E:$E,'（居民）工资表-3月'!$E:$U,17,0),0)</f>
        <v>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R10+IFERROR(VLOOKUP($E:$E,'（居民）工资表-3月'!$E:$AC,25,0),0)</f>
        <v>0</v>
      </c>
      <c r="AD10" s="93">
        <f t="shared" si="6"/>
        <v>-5000</v>
      </c>
      <c r="AE10" s="94">
        <f>ROUND(MAX((AD10)*{0.03;0.1;0.2;0.25;0.3;0.35;0.45}-{0;2520;16920;31920;52920;85920;181920},0),2)</f>
        <v>0</v>
      </c>
      <c r="AF10" s="95">
        <f>IFERROR(VLOOKUP(E:E,'（居民）工资表-3月'!E:AF,28,0)+VLOOKUP(E:E,'（居民）工资表-3月'!E:AG,29,0),0)</f>
        <v>0</v>
      </c>
      <c r="AG10" s="95">
        <f t="shared" si="7"/>
        <v>0</v>
      </c>
      <c r="AH10" s="102">
        <f t="shared" si="8"/>
        <v>0</v>
      </c>
      <c r="AI10" s="103"/>
      <c r="AJ10" s="102">
        <f t="shared" si="9"/>
        <v>0</v>
      </c>
      <c r="AK10" s="104"/>
      <c r="AL10" s="102">
        <f t="shared" si="10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109</v>
      </c>
      <c r="C11" s="37"/>
      <c r="D11" s="37" t="s">
        <v>52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>L11+IFERROR(VLOOKUP($E:$E,'（居民）工资表-3月'!$E:$S,15,0),0)</f>
        <v>0</v>
      </c>
      <c r="T11" s="91">
        <f>5000+IFERROR(VLOOKUP($E:$E,'（居民）工资表-3月'!$E:$T,16,0),0)</f>
        <v>5000</v>
      </c>
      <c r="U11" s="91">
        <f>Q11+IFERROR(VLOOKUP($E:$E,'（居民）工资表-3月'!$E:$U,17,0),0)</f>
        <v>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R11+IFERROR(VLOOKUP($E:$E,'（居民）工资表-3月'!$E:$AC,25,0),0)</f>
        <v>0</v>
      </c>
      <c r="AD11" s="93">
        <f t="shared" si="6"/>
        <v>-5000</v>
      </c>
      <c r="AE11" s="94">
        <f>ROUND(MAX((AD11)*{0.03;0.1;0.2;0.25;0.3;0.35;0.45}-{0;2520;16920;31920;52920;85920;181920},0),2)</f>
        <v>0</v>
      </c>
      <c r="AF11" s="95">
        <f>IFERROR(VLOOKUP(E:E,'（居民）工资表-3月'!E:AF,28,0)+VLOOKUP(E:E,'（居民）工资表-3月'!E:AG,29,0),0)</f>
        <v>0</v>
      </c>
      <c r="AG11" s="95">
        <f t="shared" si="7"/>
        <v>0</v>
      </c>
      <c r="AH11" s="102">
        <f t="shared" si="8"/>
        <v>0</v>
      </c>
      <c r="AI11" s="103"/>
      <c r="AJ11" s="102">
        <f t="shared" si="9"/>
        <v>0</v>
      </c>
      <c r="AK11" s="104"/>
      <c r="AL11" s="102">
        <f t="shared" si="10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109</v>
      </c>
      <c r="C12" s="37"/>
      <c r="D12" s="37" t="s">
        <v>52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>L12+IFERROR(VLOOKUP($E:$E,'（居民）工资表-3月'!$E:$S,15,0),0)</f>
        <v>0</v>
      </c>
      <c r="T12" s="91">
        <f>5000+IFERROR(VLOOKUP($E:$E,'（居民）工资表-3月'!$E:$T,16,0),0)</f>
        <v>5000</v>
      </c>
      <c r="U12" s="91">
        <f>Q12+IFERROR(VLOOKUP($E:$E,'（居民）工资表-3月'!$E:$U,17,0),0)</f>
        <v>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R12+IFERROR(VLOOKUP($E:$E,'（居民）工资表-3月'!$E:$AC,25,0),0)</f>
        <v>0</v>
      </c>
      <c r="AD12" s="93">
        <f t="shared" si="6"/>
        <v>-5000</v>
      </c>
      <c r="AE12" s="94">
        <f>ROUND(MAX((AD12)*{0.03;0.1;0.2;0.25;0.3;0.35;0.45}-{0;2520;16920;31920;52920;85920;181920},0),2)</f>
        <v>0</v>
      </c>
      <c r="AF12" s="95">
        <f>IFERROR(VLOOKUP(E:E,'（居民）工资表-3月'!E:AF,28,0)+VLOOKUP(E:E,'（居民）工资表-3月'!E:AG,29,0),0)</f>
        <v>0</v>
      </c>
      <c r="AG12" s="95">
        <f t="shared" si="7"/>
        <v>0</v>
      </c>
      <c r="AH12" s="102">
        <f t="shared" si="8"/>
        <v>0</v>
      </c>
      <c r="AI12" s="103"/>
      <c r="AJ12" s="102">
        <f t="shared" si="9"/>
        <v>0</v>
      </c>
      <c r="AK12" s="104"/>
      <c r="AL12" s="102">
        <f t="shared" si="10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109</v>
      </c>
      <c r="C13" s="37"/>
      <c r="D13" s="37" t="s">
        <v>52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>L13+IFERROR(VLOOKUP($E:$E,'（居民）工资表-3月'!$E:$S,15,0),0)</f>
        <v>0</v>
      </c>
      <c r="T13" s="91">
        <f>5000+IFERROR(VLOOKUP($E:$E,'（居民）工资表-3月'!$E:$T,16,0),0)</f>
        <v>5000</v>
      </c>
      <c r="U13" s="91">
        <f>Q13+IFERROR(VLOOKUP($E:$E,'（居民）工资表-3月'!$E:$U,17,0),0)</f>
        <v>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R13+IFERROR(VLOOKUP($E:$E,'（居民）工资表-3月'!$E:$AC,25,0),0)</f>
        <v>0</v>
      </c>
      <c r="AD13" s="93">
        <f t="shared" si="6"/>
        <v>-5000</v>
      </c>
      <c r="AE13" s="94">
        <f>ROUND(MAX((AD13)*{0.03;0.1;0.2;0.25;0.3;0.35;0.45}-{0;2520;16920;31920;52920;85920;181920},0),2)</f>
        <v>0</v>
      </c>
      <c r="AF13" s="95">
        <f>IFERROR(VLOOKUP(E:E,'（居民）工资表-3月'!E:AF,28,0)+VLOOKUP(E:E,'（居民）工资表-3月'!E:AG,29,0),0)</f>
        <v>0</v>
      </c>
      <c r="AG13" s="95">
        <f t="shared" si="7"/>
        <v>0</v>
      </c>
      <c r="AH13" s="102">
        <f t="shared" si="8"/>
        <v>0</v>
      </c>
      <c r="AI13" s="103"/>
      <c r="AJ13" s="102">
        <f t="shared" si="9"/>
        <v>0</v>
      </c>
      <c r="AK13" s="104"/>
      <c r="AL13" s="102">
        <f t="shared" si="10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109</v>
      </c>
      <c r="C14" s="37"/>
      <c r="D14" s="37" t="s">
        <v>52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>L14+IFERROR(VLOOKUP($E:$E,'（居民）工资表-3月'!$E:$S,15,0),0)</f>
        <v>0</v>
      </c>
      <c r="T14" s="91">
        <f>5000+IFERROR(VLOOKUP($E:$E,'（居民）工资表-3月'!$E:$T,16,0),0)</f>
        <v>5000</v>
      </c>
      <c r="U14" s="91">
        <f>Q14+IFERROR(VLOOKUP($E:$E,'（居民）工资表-3月'!$E:$U,17,0),0)</f>
        <v>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R14+IFERROR(VLOOKUP($E:$E,'（居民）工资表-3月'!$E:$AC,25,0),0)</f>
        <v>0</v>
      </c>
      <c r="AD14" s="93">
        <f t="shared" si="6"/>
        <v>-5000</v>
      </c>
      <c r="AE14" s="94">
        <f>ROUND(MAX((AD14)*{0.03;0.1;0.2;0.25;0.3;0.35;0.45}-{0;2520;16920;31920;52920;85920;181920},0),2)</f>
        <v>0</v>
      </c>
      <c r="AF14" s="95">
        <f>IFERROR(VLOOKUP(E:E,'（居民）工资表-3月'!E:AF,28,0)+VLOOKUP(E:E,'（居民）工资表-3月'!E:AG,29,0),0)</f>
        <v>0</v>
      </c>
      <c r="AG14" s="95">
        <f t="shared" si="7"/>
        <v>0</v>
      </c>
      <c r="AH14" s="102">
        <f t="shared" si="8"/>
        <v>0</v>
      </c>
      <c r="AI14" s="103"/>
      <c r="AJ14" s="102">
        <f t="shared" si="9"/>
        <v>0</v>
      </c>
      <c r="AK14" s="104"/>
      <c r="AL14" s="102">
        <f t="shared" si="10"/>
        <v>0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109</v>
      </c>
      <c r="C15" s="37"/>
      <c r="D15" s="37" t="s">
        <v>52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>L15+IFERROR(VLOOKUP($E:$E,'（居民）工资表-3月'!$E:$S,15,0),0)</f>
        <v>0</v>
      </c>
      <c r="T15" s="91">
        <f>5000+IFERROR(VLOOKUP($E:$E,'（居民）工资表-3月'!$E:$T,16,0),0)</f>
        <v>5000</v>
      </c>
      <c r="U15" s="91">
        <f>Q15+IFERROR(VLOOKUP($E:$E,'（居民）工资表-3月'!$E:$U,17,0),0)</f>
        <v>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R15+IFERROR(VLOOKUP($E:$E,'（居民）工资表-3月'!$E:$AC,25,0),0)</f>
        <v>0</v>
      </c>
      <c r="AD15" s="93">
        <f t="shared" si="6"/>
        <v>-5000</v>
      </c>
      <c r="AE15" s="94">
        <f>ROUND(MAX((AD15)*{0.03;0.1;0.2;0.25;0.3;0.35;0.45}-{0;2520;16920;31920;52920;85920;181920},0),2)</f>
        <v>0</v>
      </c>
      <c r="AF15" s="95">
        <f>IFERROR(VLOOKUP(E:E,'（居民）工资表-3月'!E:AF,28,0)+VLOOKUP(E:E,'（居民）工资表-3月'!E:AG,29,0),0)</f>
        <v>0</v>
      </c>
      <c r="AG15" s="95">
        <f t="shared" si="7"/>
        <v>0</v>
      </c>
      <c r="AH15" s="102">
        <f t="shared" si="8"/>
        <v>0</v>
      </c>
      <c r="AI15" s="103"/>
      <c r="AJ15" s="102">
        <f t="shared" si="9"/>
        <v>0</v>
      </c>
      <c r="AK15" s="104"/>
      <c r="AL15" s="102">
        <f t="shared" si="10"/>
        <v>0</v>
      </c>
      <c r="AM15" s="104"/>
      <c r="AN15" s="104"/>
      <c r="AO15" s="104"/>
      <c r="AP15" s="104"/>
      <c r="AQ15" s="104"/>
      <c r="AR15" s="111" t="str">
        <f t="shared" si="1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109</v>
      </c>
      <c r="C16" s="37"/>
      <c r="D16" s="37" t="s">
        <v>52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>L16+IFERROR(VLOOKUP($E:$E,'（居民）工资表-3月'!$E:$S,15,0),0)</f>
        <v>0</v>
      </c>
      <c r="T16" s="91">
        <f>5000+IFERROR(VLOOKUP($E:$E,'（居民）工资表-3月'!$E:$T,16,0),0)</f>
        <v>5000</v>
      </c>
      <c r="U16" s="91">
        <f>Q16+IFERROR(VLOOKUP($E:$E,'（居民）工资表-3月'!$E:$U,17,0),0)</f>
        <v>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R16+IFERROR(VLOOKUP($E:$E,'（居民）工资表-3月'!$E:$AC,25,0),0)</f>
        <v>0</v>
      </c>
      <c r="AD16" s="93">
        <f t="shared" si="6"/>
        <v>-5000</v>
      </c>
      <c r="AE16" s="94">
        <f>ROUND(MAX((AD16)*{0.03;0.1;0.2;0.25;0.3;0.35;0.45}-{0;2520;16920;31920;52920;85920;181920},0),2)</f>
        <v>0</v>
      </c>
      <c r="AF16" s="95">
        <f>IFERROR(VLOOKUP(E:E,'（居民）工资表-3月'!E:AF,28,0)+VLOOKUP(E:E,'（居民）工资表-3月'!E:AG,29,0),0)</f>
        <v>0</v>
      </c>
      <c r="AG16" s="95">
        <f t="shared" si="7"/>
        <v>0</v>
      </c>
      <c r="AH16" s="102">
        <f t="shared" si="8"/>
        <v>0</v>
      </c>
      <c r="AI16" s="103"/>
      <c r="AJ16" s="102">
        <f t="shared" si="9"/>
        <v>0</v>
      </c>
      <c r="AK16" s="104"/>
      <c r="AL16" s="102">
        <f t="shared" si="10"/>
        <v>0</v>
      </c>
      <c r="AM16" s="104"/>
      <c r="AN16" s="104"/>
      <c r="AO16" s="104"/>
      <c r="AP16" s="104"/>
      <c r="AQ16" s="104"/>
      <c r="AR16" s="111" t="str">
        <f t="shared" si="1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109</v>
      </c>
      <c r="C17" s="37"/>
      <c r="D17" s="37" t="s">
        <v>52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>L17+IFERROR(VLOOKUP($E:$E,'（居民）工资表-3月'!$E:$S,15,0),0)</f>
        <v>0</v>
      </c>
      <c r="T17" s="91">
        <f>5000+IFERROR(VLOOKUP($E:$E,'（居民）工资表-3月'!$E:$T,16,0),0)</f>
        <v>5000</v>
      </c>
      <c r="U17" s="91">
        <f>Q17+IFERROR(VLOOKUP($E:$E,'（居民）工资表-3月'!$E:$U,17,0),0)</f>
        <v>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R17+IFERROR(VLOOKUP($E:$E,'（居民）工资表-3月'!$E:$AC,25,0),0)</f>
        <v>0</v>
      </c>
      <c r="AD17" s="93">
        <f t="shared" si="6"/>
        <v>-5000</v>
      </c>
      <c r="AE17" s="94">
        <f>ROUND(MAX((AD17)*{0.03;0.1;0.2;0.25;0.3;0.35;0.45}-{0;2520;16920;31920;52920;85920;181920},0),2)</f>
        <v>0</v>
      </c>
      <c r="AF17" s="95">
        <f>IFERROR(VLOOKUP(E:E,'（居民）工资表-3月'!E:AF,28,0)+VLOOKUP(E:E,'（居民）工资表-3月'!E:AG,29,0),0)</f>
        <v>0</v>
      </c>
      <c r="AG17" s="95">
        <f t="shared" si="7"/>
        <v>0</v>
      </c>
      <c r="AH17" s="102">
        <f t="shared" si="8"/>
        <v>0</v>
      </c>
      <c r="AI17" s="103"/>
      <c r="AJ17" s="102">
        <f t="shared" si="9"/>
        <v>0</v>
      </c>
      <c r="AK17" s="104"/>
      <c r="AL17" s="102">
        <f t="shared" si="10"/>
        <v>0</v>
      </c>
      <c r="AM17" s="104"/>
      <c r="AN17" s="104"/>
      <c r="AO17" s="104"/>
      <c r="AP17" s="104"/>
      <c r="AQ17" s="104"/>
      <c r="AR17" s="111" t="str">
        <f t="shared" si="1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109</v>
      </c>
      <c r="C18" s="37"/>
      <c r="D18" s="37" t="s">
        <v>52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>L18+IFERROR(VLOOKUP($E:$E,'（居民）工资表-3月'!$E:$S,15,0),0)</f>
        <v>0</v>
      </c>
      <c r="T18" s="91">
        <f>5000+IFERROR(VLOOKUP($E:$E,'（居民）工资表-3月'!$E:$T,16,0),0)</f>
        <v>5000</v>
      </c>
      <c r="U18" s="91">
        <f>Q18+IFERROR(VLOOKUP($E:$E,'（居民）工资表-3月'!$E:$U,17,0),0)</f>
        <v>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R18+IFERROR(VLOOKUP($E:$E,'（居民）工资表-3月'!$E:$AC,25,0),0)</f>
        <v>0</v>
      </c>
      <c r="AD18" s="93">
        <f t="shared" si="6"/>
        <v>-5000</v>
      </c>
      <c r="AE18" s="94">
        <f>ROUND(MAX((AD18)*{0.03;0.1;0.2;0.25;0.3;0.35;0.45}-{0;2520;16920;31920;52920;85920;181920},0),2)</f>
        <v>0</v>
      </c>
      <c r="AF18" s="95">
        <f>IFERROR(VLOOKUP(E:E,'（居民）工资表-3月'!E:AF,28,0)+VLOOKUP(E:E,'（居民）工资表-3月'!E:AG,29,0),0)</f>
        <v>0</v>
      </c>
      <c r="AG18" s="95">
        <f t="shared" si="7"/>
        <v>0</v>
      </c>
      <c r="AH18" s="102">
        <f t="shared" si="8"/>
        <v>0</v>
      </c>
      <c r="AI18" s="103"/>
      <c r="AJ18" s="102">
        <f t="shared" si="9"/>
        <v>0</v>
      </c>
      <c r="AK18" s="104"/>
      <c r="AL18" s="102">
        <f t="shared" si="10"/>
        <v>0</v>
      </c>
      <c r="AM18" s="104"/>
      <c r="AN18" s="104"/>
      <c r="AO18" s="104"/>
      <c r="AP18" s="104"/>
      <c r="AQ18" s="104"/>
      <c r="AR18" s="111" t="str">
        <f t="shared" si="1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109</v>
      </c>
      <c r="C19" s="37"/>
      <c r="D19" s="37" t="s">
        <v>52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>L19+IFERROR(VLOOKUP($E:$E,'（居民）工资表-3月'!$E:$S,15,0),0)</f>
        <v>0</v>
      </c>
      <c r="T19" s="91">
        <f>5000+IFERROR(VLOOKUP($E:$E,'（居民）工资表-3月'!$E:$T,16,0),0)</f>
        <v>5000</v>
      </c>
      <c r="U19" s="91">
        <f>Q19+IFERROR(VLOOKUP($E:$E,'（居民）工资表-3月'!$E:$U,17,0),0)</f>
        <v>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R19+IFERROR(VLOOKUP($E:$E,'（居民）工资表-3月'!$E:$AC,25,0),0)</f>
        <v>0</v>
      </c>
      <c r="AD19" s="93">
        <f t="shared" si="6"/>
        <v>-5000</v>
      </c>
      <c r="AE19" s="94">
        <f>ROUND(MAX((AD19)*{0.03;0.1;0.2;0.25;0.3;0.35;0.45}-{0;2520;16920;31920;52920;85920;181920},0),2)</f>
        <v>0</v>
      </c>
      <c r="AF19" s="95">
        <f>IFERROR(VLOOKUP(E:E,'（居民）工资表-3月'!E:AF,28,0)+VLOOKUP(E:E,'（居民）工资表-3月'!E:AG,29,0),0)</f>
        <v>0</v>
      </c>
      <c r="AG19" s="95">
        <f t="shared" si="7"/>
        <v>0</v>
      </c>
      <c r="AH19" s="102">
        <f t="shared" si="8"/>
        <v>0</v>
      </c>
      <c r="AI19" s="103"/>
      <c r="AJ19" s="102">
        <f t="shared" si="9"/>
        <v>0</v>
      </c>
      <c r="AK19" s="104"/>
      <c r="AL19" s="102">
        <f t="shared" si="10"/>
        <v>0</v>
      </c>
      <c r="AM19" s="104"/>
      <c r="AN19" s="104"/>
      <c r="AO19" s="104"/>
      <c r="AP19" s="104"/>
      <c r="AQ19" s="104"/>
      <c r="AR19" s="111" t="str">
        <f t="shared" si="1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109</v>
      </c>
      <c r="C20" s="37"/>
      <c r="D20" s="37" t="s">
        <v>52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>L20+IFERROR(VLOOKUP($E:$E,'（居民）工资表-3月'!$E:$S,15,0),0)</f>
        <v>0</v>
      </c>
      <c r="T20" s="91">
        <f>5000+IFERROR(VLOOKUP($E:$E,'（居民）工资表-3月'!$E:$T,16,0),0)</f>
        <v>5000</v>
      </c>
      <c r="U20" s="91">
        <f>Q20+IFERROR(VLOOKUP($E:$E,'（居民）工资表-3月'!$E:$U,17,0),0)</f>
        <v>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R20+IFERROR(VLOOKUP($E:$E,'（居民）工资表-3月'!$E:$AC,25,0),0)</f>
        <v>0</v>
      </c>
      <c r="AD20" s="93">
        <f t="shared" si="6"/>
        <v>-5000</v>
      </c>
      <c r="AE20" s="94">
        <f>ROUND(MAX((AD20)*{0.03;0.1;0.2;0.25;0.3;0.35;0.45}-{0;2520;16920;31920;52920;85920;181920},0),2)</f>
        <v>0</v>
      </c>
      <c r="AF20" s="95">
        <f>IFERROR(VLOOKUP(E:E,'（居民）工资表-3月'!E:AF,28,0)+VLOOKUP(E:E,'（居民）工资表-3月'!E:AG,29,0),0)</f>
        <v>0</v>
      </c>
      <c r="AG20" s="95">
        <f t="shared" si="7"/>
        <v>0</v>
      </c>
      <c r="AH20" s="102">
        <f t="shared" si="8"/>
        <v>0</v>
      </c>
      <c r="AI20" s="103"/>
      <c r="AJ20" s="102">
        <f t="shared" si="9"/>
        <v>0</v>
      </c>
      <c r="AK20" s="104"/>
      <c r="AL20" s="102">
        <f t="shared" si="10"/>
        <v>0</v>
      </c>
      <c r="AM20" s="104"/>
      <c r="AN20" s="104"/>
      <c r="AO20" s="104"/>
      <c r="AP20" s="104"/>
      <c r="AQ20" s="104"/>
      <c r="AR20" s="111" t="str">
        <f t="shared" si="1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109</v>
      </c>
      <c r="C21" s="37"/>
      <c r="D21" s="37" t="s">
        <v>52</v>
      </c>
      <c r="E21" s="37"/>
      <c r="F21" s="38" t="e">
        <f t="shared" si="0"/>
        <v>#VALUE!</v>
      </c>
      <c r="G21" s="39"/>
      <c r="H21" s="40"/>
      <c r="I21" s="40"/>
      <c r="J21" s="69"/>
      <c r="K21" s="40"/>
      <c r="L21" s="70"/>
      <c r="M21" s="71"/>
      <c r="N21" s="71"/>
      <c r="O21" s="71"/>
      <c r="P21" s="71"/>
      <c r="Q21" s="89">
        <f t="shared" si="4"/>
        <v>0</v>
      </c>
      <c r="R21" s="70">
        <v>0</v>
      </c>
      <c r="S21" s="90">
        <f>L21+IFERROR(VLOOKUP($E:$E,'（居民）工资表-3月'!$E:$S,15,0),0)</f>
        <v>0</v>
      </c>
      <c r="T21" s="91">
        <f>5000+IFERROR(VLOOKUP($E:$E,'（居民）工资表-3月'!$E:$T,16,0),0)</f>
        <v>5000</v>
      </c>
      <c r="U21" s="91">
        <f>Q21+IFERROR(VLOOKUP($E:$E,'（居民）工资表-3月'!$E:$U,17,0),0)</f>
        <v>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R21+IFERROR(VLOOKUP($E:$E,'（居民）工资表-3月'!$E:$AC,25,0),0)</f>
        <v>0</v>
      </c>
      <c r="AD21" s="93">
        <f t="shared" si="6"/>
        <v>-5000</v>
      </c>
      <c r="AE21" s="94">
        <f>ROUND(MAX((AD21)*{0.03;0.1;0.2;0.25;0.3;0.35;0.45}-{0;2520;16920;31920;52920;85920;181920},0),2)</f>
        <v>0</v>
      </c>
      <c r="AF21" s="95">
        <f>IFERROR(VLOOKUP(E:E,'（居民）工资表-3月'!E:AF,28,0)+VLOOKUP(E:E,'（居民）工资表-3月'!E:AG,29,0),0)</f>
        <v>0</v>
      </c>
      <c r="AG21" s="95">
        <f t="shared" si="7"/>
        <v>0</v>
      </c>
      <c r="AH21" s="102">
        <f t="shared" si="8"/>
        <v>0</v>
      </c>
      <c r="AI21" s="103"/>
      <c r="AJ21" s="102">
        <f t="shared" si="9"/>
        <v>0</v>
      </c>
      <c r="AK21" s="104"/>
      <c r="AL21" s="102">
        <f t="shared" si="10"/>
        <v>0</v>
      </c>
      <c r="AM21" s="104"/>
      <c r="AN21" s="104"/>
      <c r="AO21" s="104"/>
      <c r="AP21" s="104"/>
      <c r="AQ21" s="104"/>
      <c r="AR21" s="111" t="str">
        <f t="shared" si="11"/>
        <v>未填写身份证号码</v>
      </c>
      <c r="AS21" s="111" t="str">
        <f t="shared" si="2"/>
        <v>重复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109</v>
      </c>
      <c r="C22" s="37"/>
      <c r="D22" s="37" t="s">
        <v>52</v>
      </c>
      <c r="E22" s="37"/>
      <c r="F22" s="38" t="e">
        <f t="shared" si="0"/>
        <v>#VALUE!</v>
      </c>
      <c r="G22" s="39"/>
      <c r="H22" s="40"/>
      <c r="I22" s="40"/>
      <c r="J22" s="69"/>
      <c r="K22" s="40"/>
      <c r="L22" s="70"/>
      <c r="M22" s="71"/>
      <c r="N22" s="71"/>
      <c r="O22" s="71"/>
      <c r="P22" s="71"/>
      <c r="Q22" s="89">
        <f t="shared" si="4"/>
        <v>0</v>
      </c>
      <c r="R22" s="70">
        <v>0</v>
      </c>
      <c r="S22" s="90">
        <f>L22+IFERROR(VLOOKUP($E:$E,'（居民）工资表-3月'!$E:$S,15,0),0)</f>
        <v>0</v>
      </c>
      <c r="T22" s="91">
        <f>5000+IFERROR(VLOOKUP($E:$E,'（居民）工资表-3月'!$E:$T,16,0),0)</f>
        <v>5000</v>
      </c>
      <c r="U22" s="91">
        <f>Q22+IFERROR(VLOOKUP($E:$E,'（居民）工资表-3月'!$E:$U,17,0),0)</f>
        <v>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R22+IFERROR(VLOOKUP($E:$E,'（居民）工资表-3月'!$E:$AC,25,0),0)</f>
        <v>0</v>
      </c>
      <c r="AD22" s="93">
        <f t="shared" si="6"/>
        <v>-5000</v>
      </c>
      <c r="AE22" s="94">
        <f>ROUND(MAX((AD22)*{0.03;0.1;0.2;0.25;0.3;0.35;0.45}-{0;2520;16920;31920;52920;85920;181920},0),2)</f>
        <v>0</v>
      </c>
      <c r="AF22" s="95">
        <f>IFERROR(VLOOKUP(E:E,'（居民）工资表-3月'!E:AF,28,0)+VLOOKUP(E:E,'（居民）工资表-3月'!E:AG,29,0),0)</f>
        <v>0</v>
      </c>
      <c r="AG22" s="95">
        <f t="shared" si="7"/>
        <v>0</v>
      </c>
      <c r="AH22" s="102">
        <f t="shared" si="8"/>
        <v>0</v>
      </c>
      <c r="AI22" s="103"/>
      <c r="AJ22" s="102">
        <f t="shared" si="9"/>
        <v>0</v>
      </c>
      <c r="AK22" s="104"/>
      <c r="AL22" s="102">
        <f t="shared" si="10"/>
        <v>0</v>
      </c>
      <c r="AM22" s="104"/>
      <c r="AN22" s="104"/>
      <c r="AO22" s="104"/>
      <c r="AP22" s="104"/>
      <c r="AQ22" s="104"/>
      <c r="AR22" s="111" t="str">
        <f t="shared" si="11"/>
        <v>未填写身份证号码</v>
      </c>
      <c r="AS22" s="111" t="str">
        <f t="shared" si="2"/>
        <v>重复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109</v>
      </c>
      <c r="C23" s="37"/>
      <c r="D23" s="37" t="s">
        <v>52</v>
      </c>
      <c r="E23" s="37"/>
      <c r="F23" s="38" t="e">
        <f t="shared" si="0"/>
        <v>#VALUE!</v>
      </c>
      <c r="G23" s="39"/>
      <c r="H23" s="40"/>
      <c r="I23" s="40"/>
      <c r="J23" s="69"/>
      <c r="K23" s="40"/>
      <c r="L23" s="70"/>
      <c r="M23" s="71"/>
      <c r="N23" s="71"/>
      <c r="O23" s="71"/>
      <c r="P23" s="71"/>
      <c r="Q23" s="89">
        <f t="shared" si="4"/>
        <v>0</v>
      </c>
      <c r="R23" s="70">
        <v>0</v>
      </c>
      <c r="S23" s="90">
        <f>L23+IFERROR(VLOOKUP($E:$E,'（居民）工资表-3月'!$E:$S,15,0),0)</f>
        <v>0</v>
      </c>
      <c r="T23" s="91">
        <f>5000+IFERROR(VLOOKUP($E:$E,'（居民）工资表-3月'!$E:$T,16,0),0)</f>
        <v>5000</v>
      </c>
      <c r="U23" s="91">
        <f>Q23+IFERROR(VLOOKUP($E:$E,'（居民）工资表-3月'!$E:$U,17,0),0)</f>
        <v>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R23+IFERROR(VLOOKUP($E:$E,'（居民）工资表-3月'!$E:$AC,25,0),0)</f>
        <v>0</v>
      </c>
      <c r="AD23" s="93">
        <f t="shared" si="6"/>
        <v>-5000</v>
      </c>
      <c r="AE23" s="94">
        <f>ROUND(MAX((AD23)*{0.03;0.1;0.2;0.25;0.3;0.35;0.45}-{0;2520;16920;31920;52920;85920;181920},0),2)</f>
        <v>0</v>
      </c>
      <c r="AF23" s="95">
        <f>IFERROR(VLOOKUP(E:E,'（居民）工资表-3月'!E:AF,28,0)+VLOOKUP(E:E,'（居民）工资表-3月'!E:AG,29,0),0)</f>
        <v>0</v>
      </c>
      <c r="AG23" s="95">
        <f t="shared" si="7"/>
        <v>0</v>
      </c>
      <c r="AH23" s="102">
        <f t="shared" si="8"/>
        <v>0</v>
      </c>
      <c r="AI23" s="103"/>
      <c r="AJ23" s="102">
        <f t="shared" si="9"/>
        <v>0</v>
      </c>
      <c r="AK23" s="104"/>
      <c r="AL23" s="102">
        <f t="shared" si="10"/>
        <v>0</v>
      </c>
      <c r="AM23" s="104"/>
      <c r="AN23" s="104"/>
      <c r="AO23" s="104"/>
      <c r="AP23" s="104"/>
      <c r="AQ23" s="104"/>
      <c r="AR23" s="111" t="str">
        <f t="shared" si="11"/>
        <v>未填写身份证号码</v>
      </c>
      <c r="AS23" s="111" t="str">
        <f t="shared" si="2"/>
        <v>重复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18333.33</v>
      </c>
      <c r="M24" s="74">
        <f t="shared" si="12"/>
        <v>0</v>
      </c>
      <c r="N24" s="74">
        <f t="shared" si="12"/>
        <v>0</v>
      </c>
      <c r="O24" s="74">
        <f t="shared" si="12"/>
        <v>0</v>
      </c>
      <c r="P24" s="74">
        <f t="shared" si="12"/>
        <v>0</v>
      </c>
      <c r="Q24" s="74">
        <f t="shared" si="12"/>
        <v>0</v>
      </c>
      <c r="R24" s="74">
        <f t="shared" si="12"/>
        <v>0</v>
      </c>
      <c r="S24" s="74">
        <f t="shared" si="12"/>
        <v>35791.06</v>
      </c>
      <c r="T24" s="74">
        <f t="shared" si="12"/>
        <v>105000</v>
      </c>
      <c r="U24" s="74">
        <f t="shared" si="12"/>
        <v>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-69208.94</v>
      </c>
      <c r="AE24" s="74">
        <f t="shared" si="12"/>
        <v>773.73</v>
      </c>
      <c r="AF24" s="74">
        <f t="shared" si="12"/>
        <v>373.73</v>
      </c>
      <c r="AG24" s="74">
        <f t="shared" si="12"/>
        <v>400</v>
      </c>
      <c r="AH24" s="74">
        <f t="shared" si="12"/>
        <v>17933.33</v>
      </c>
      <c r="AI24" s="105">
        <f t="shared" si="12"/>
        <v>0</v>
      </c>
      <c r="AJ24" s="74">
        <f t="shared" si="12"/>
        <v>17933.33</v>
      </c>
      <c r="AK24" s="74">
        <f t="shared" si="12"/>
        <v>0</v>
      </c>
      <c r="AL24" s="74">
        <f t="shared" si="12"/>
        <v>18333.33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3">
      <c r="B28" s="47" t="s">
        <v>29</v>
      </c>
      <c r="C28" s="47" t="s">
        <v>60</v>
      </c>
      <c r="D28" s="47" t="s">
        <v>30</v>
      </c>
      <c r="E28" s="47" t="s">
        <v>61</v>
      </c>
      <c r="AD28" s="10"/>
      <c r="AG28" s="113"/>
    </row>
    <row r="29" ht="18.75" customHeight="1" spans="2:5">
      <c r="B29" s="48">
        <f>AJ24</f>
        <v>17933.33</v>
      </c>
      <c r="C29" s="48">
        <f>AG24</f>
        <v>400</v>
      </c>
      <c r="D29" s="48">
        <f>AK24</f>
        <v>0</v>
      </c>
      <c r="E29" s="48">
        <f>B29+C29+D29</f>
        <v>18333.33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109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L4+IFERROR(VLOOKUP($E:$E,'（居民）工资表-4月'!$E:$S,15,0),0)</f>
        <v>3000</v>
      </c>
      <c r="T4" s="91">
        <f>5000+IFERROR(VLOOKUP($E:$E,'（居民）工资表-4月'!$E:$T,16,0),0)</f>
        <v>5000</v>
      </c>
      <c r="U4" s="91">
        <f>Q4+IFERROR(VLOOKUP($E:$E,'（居民）工资表-4月'!$E:$U,17,0),0)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109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L5+IFERROR(VLOOKUP($E:$E,'（居民）工资表-4月'!$E:$S,15,0),0)</f>
        <v>4000</v>
      </c>
      <c r="T5" s="91">
        <f>5000+IFERROR(VLOOKUP($E:$E,'（居民）工资表-4月'!$E:$T,16,0),0)</f>
        <v>5000</v>
      </c>
      <c r="U5" s="91">
        <f>Q5+IFERROR(VLOOKUP($E:$E,'（居民）工资表-4月'!$E:$U,17,0),0)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R5+IFERROR(VLOOKUP($E:$E,'（居民）工资表-4月'!$E:$AC,25,0),0)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IFERROR(VLOOKUP(E:E,'（居民）工资表-4月'!E:AF,28,0)+VLOOKUP(E:E,'（居民）工资表-4月'!E:AG,29,0),0)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109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L6+IFERROR(VLOOKUP($E:$E,'（居民）工资表-4月'!$E:$S,15,0),0)</f>
        <v>5000</v>
      </c>
      <c r="T6" s="91">
        <f>5000+IFERROR(VLOOKUP($E:$E,'（居民）工资表-4月'!$E:$T,16,0),0)</f>
        <v>5000</v>
      </c>
      <c r="U6" s="91">
        <f>Q6+IFERROR(VLOOKUP($E:$E,'（居民）工资表-4月'!$E:$U,17,0),0)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R6+IFERROR(VLOOKUP($E:$E,'（居民）工资表-4月'!$E:$AC,25,0),0)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IFERROR(VLOOKUP(E:E,'（居民）工资表-4月'!E:AF,28,0)+VLOOKUP(E:E,'（居民）工资表-4月'!E:AG,29,0),0)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109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L7+IFERROR(VLOOKUP($E:$E,'（居民）工资表-4月'!$E:$S,15,0),0)</f>
        <v>6000</v>
      </c>
      <c r="T7" s="91">
        <f>5000+IFERROR(VLOOKUP($E:$E,'（居民）工资表-4月'!$E:$T,16,0),0)</f>
        <v>5000</v>
      </c>
      <c r="U7" s="91">
        <f>Q7+IFERROR(VLOOKUP($E:$E,'（居民）工资表-4月'!$E:$U,17,0),0)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R7+IFERROR(VLOOKUP($E:$E,'（居民）工资表-4月'!$E:$AC,25,0),0)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IFERROR(VLOOKUP(E:E,'（居民）工资表-4月'!E:AF,28,0)+VLOOKUP(E:E,'（居民）工资表-4月'!E:AG,29,0),0)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109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L8+IFERROR(VLOOKUP($E:$E,'（居民）工资表-4月'!$E:$S,15,0),0)</f>
        <v>7000</v>
      </c>
      <c r="T8" s="91">
        <f>5000+IFERROR(VLOOKUP($E:$E,'（居民）工资表-4月'!$E:$T,16,0),0)</f>
        <v>5000</v>
      </c>
      <c r="U8" s="91">
        <f>Q8+IFERROR(VLOOKUP($E:$E,'（居民）工资表-4月'!$E:$U,17,0),0)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R8+IFERROR(VLOOKUP($E:$E,'（居民）工资表-4月'!$E:$AC,25,0),0)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IFERROR(VLOOKUP(E:E,'（居民）工资表-4月'!E:AF,28,0)+VLOOKUP(E:E,'（居民）工资表-4月'!E:AG,29,0),0)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109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L9+IFERROR(VLOOKUP($E:$E,'（居民）工资表-4月'!$E:$S,15,0),0)</f>
        <v>8000</v>
      </c>
      <c r="T9" s="91">
        <f>5000+IFERROR(VLOOKUP($E:$E,'（居民）工资表-4月'!$E:$T,16,0),0)</f>
        <v>5000</v>
      </c>
      <c r="U9" s="91">
        <f>Q9+IFERROR(VLOOKUP($E:$E,'（居民）工资表-4月'!$E:$U,17,0),0)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R9+IFERROR(VLOOKUP($E:$E,'（居民）工资表-4月'!$E:$AC,25,0),0)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IFERROR(VLOOKUP(E:E,'（居民）工资表-4月'!E:AF,28,0)+VLOOKUP(E:E,'（居民）工资表-4月'!E:AG,29,0),0)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109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L10+IFERROR(VLOOKUP($E:$E,'（居民）工资表-4月'!$E:$S,15,0),0)</f>
        <v>9000</v>
      </c>
      <c r="T10" s="91">
        <f>5000+IFERROR(VLOOKUP($E:$E,'（居民）工资表-4月'!$E:$T,16,0),0)</f>
        <v>5000</v>
      </c>
      <c r="U10" s="91">
        <f>Q10+IFERROR(VLOOKUP($E:$E,'（居民）工资表-4月'!$E:$U,17,0),0)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R10+IFERROR(VLOOKUP($E:$E,'（居民）工资表-4月'!$E:$AC,25,0),0)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IFERROR(VLOOKUP(E:E,'（居民）工资表-4月'!E:AF,28,0)+VLOOKUP(E:E,'（居民）工资表-4月'!E:AG,29,0),0)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109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L11+IFERROR(VLOOKUP($E:$E,'（居民）工资表-4月'!$E:$S,15,0),0)</f>
        <v>10000</v>
      </c>
      <c r="T11" s="91">
        <f>5000+IFERROR(VLOOKUP($E:$E,'（居民）工资表-4月'!$E:$T,16,0),0)</f>
        <v>5000</v>
      </c>
      <c r="U11" s="91">
        <f>Q11+IFERROR(VLOOKUP($E:$E,'（居民）工资表-4月'!$E:$U,17,0),0)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R11+IFERROR(VLOOKUP($E:$E,'（居民）工资表-4月'!$E:$AC,25,0),0)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IFERROR(VLOOKUP(E:E,'（居民）工资表-4月'!E:AF,28,0)+VLOOKUP(E:E,'（居民）工资表-4月'!E:AG,29,0),0)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109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L12+IFERROR(VLOOKUP($E:$E,'（居民）工资表-4月'!$E:$S,15,0),0)</f>
        <v>11000</v>
      </c>
      <c r="T12" s="91">
        <f>5000+IFERROR(VLOOKUP($E:$E,'（居民）工资表-4月'!$E:$T,16,0),0)</f>
        <v>5000</v>
      </c>
      <c r="U12" s="91">
        <f>Q12+IFERROR(VLOOKUP($E:$E,'（居民）工资表-4月'!$E:$U,17,0),0)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R12+IFERROR(VLOOKUP($E:$E,'（居民）工资表-4月'!$E:$AC,25,0),0)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IFERROR(VLOOKUP(E:E,'（居民）工资表-4月'!E:AF,28,0)+VLOOKUP(E:E,'（居民）工资表-4月'!E:AG,29,0),0)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109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L13+IFERROR(VLOOKUP($E:$E,'（居民）工资表-4月'!$E:$S,15,0),0)</f>
        <v>12000</v>
      </c>
      <c r="T13" s="91">
        <f>5000+IFERROR(VLOOKUP($E:$E,'（居民）工资表-4月'!$E:$T,16,0),0)</f>
        <v>5000</v>
      </c>
      <c r="U13" s="91">
        <f>Q13+IFERROR(VLOOKUP($E:$E,'（居民）工资表-4月'!$E:$U,17,0),0)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R13+IFERROR(VLOOKUP($E:$E,'（居民）工资表-4月'!$E:$AC,25,0),0)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IFERROR(VLOOKUP(E:E,'（居民）工资表-4月'!E:AF,28,0)+VLOOKUP(E:E,'（居民）工资表-4月'!E:AG,29,0),0)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109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L14+IFERROR(VLOOKUP($E:$E,'（居民）工资表-4月'!$E:$S,15,0),0)</f>
        <v>13000</v>
      </c>
      <c r="T14" s="91">
        <f>5000+IFERROR(VLOOKUP($E:$E,'（居民）工资表-4月'!$E:$T,16,0),0)</f>
        <v>5000</v>
      </c>
      <c r="U14" s="91">
        <f>Q14+IFERROR(VLOOKUP($E:$E,'（居民）工资表-4月'!$E:$U,17,0),0)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R14+IFERROR(VLOOKUP($E:$E,'（居民）工资表-4月'!$E:$AC,25,0),0)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IFERROR(VLOOKUP(E:E,'（居民）工资表-4月'!E:AF,28,0)+VLOOKUP(E:E,'（居民）工资表-4月'!E:AG,29,0),0)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109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L15+IFERROR(VLOOKUP($E:$E,'（居民）工资表-4月'!$E:$S,15,0),0)</f>
        <v>14000</v>
      </c>
      <c r="T15" s="91">
        <f>5000+IFERROR(VLOOKUP($E:$E,'（居民）工资表-4月'!$E:$T,16,0),0)</f>
        <v>5000</v>
      </c>
      <c r="U15" s="91">
        <f>Q15+IFERROR(VLOOKUP($E:$E,'（居民）工资表-4月'!$E:$U,17,0),0)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R15+IFERROR(VLOOKUP($E:$E,'（居民）工资表-4月'!$E:$AC,25,0),0)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IFERROR(VLOOKUP(E:E,'（居民）工资表-4月'!E:AF,28,0)+VLOOKUP(E:E,'（居民）工资表-4月'!E:AG,29,0),0)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109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L16+IFERROR(VLOOKUP($E:$E,'（居民）工资表-4月'!$E:$S,15,0),0)</f>
        <v>15000</v>
      </c>
      <c r="T16" s="91">
        <f>5000+IFERROR(VLOOKUP($E:$E,'（居民）工资表-4月'!$E:$T,16,0),0)</f>
        <v>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R16+IFERROR(VLOOKUP($E:$E,'（居民）工资表-4月'!$E:$AC,25,0),0)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IFERROR(VLOOKUP(E:E,'（居民）工资表-4月'!E:AF,28,0)+VLOOKUP(E:E,'（居民）工资表-4月'!E:AG,29,0),0)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109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L17+IFERROR(VLOOKUP($E:$E,'（居民）工资表-4月'!$E:$S,15,0),0)</f>
        <v>16000</v>
      </c>
      <c r="T17" s="91">
        <f>5000+IFERROR(VLOOKUP($E:$E,'（居民）工资表-4月'!$E:$T,16,0),0)</f>
        <v>5000</v>
      </c>
      <c r="U17" s="91">
        <f>Q17+IFERROR(VLOOKUP($E:$E,'（居民）工资表-4月'!$E:$U,17,0),0)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R17+IFERROR(VLOOKUP($E:$E,'（居民）工资表-4月'!$E:$AC,25,0),0)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IFERROR(VLOOKUP(E:E,'（居民）工资表-4月'!E:AF,28,0)+VLOOKUP(E:E,'（居民）工资表-4月'!E:AG,29,0),0)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109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L18+IFERROR(VLOOKUP($E:$E,'（居民）工资表-4月'!$E:$S,15,0),0)</f>
        <v>17000</v>
      </c>
      <c r="T18" s="91">
        <f>5000+IFERROR(VLOOKUP($E:$E,'（居民）工资表-4月'!$E:$T,16,0),0)</f>
        <v>5000</v>
      </c>
      <c r="U18" s="91">
        <f>Q18+IFERROR(VLOOKUP($E:$E,'（居民）工资表-4月'!$E:$U,17,0),0)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R18+IFERROR(VLOOKUP($E:$E,'（居民）工资表-4月'!$E:$AC,25,0),0)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IFERROR(VLOOKUP(E:E,'（居民）工资表-4月'!E:AF,28,0)+VLOOKUP(E:E,'（居民）工资表-4月'!E:AG,29,0),0)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109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L19+IFERROR(VLOOKUP($E:$E,'（居民）工资表-4月'!$E:$S,15,0),0)</f>
        <v>18000</v>
      </c>
      <c r="T19" s="91">
        <f>5000+IFERROR(VLOOKUP($E:$E,'（居民）工资表-4月'!$E:$T,16,0),0)</f>
        <v>5000</v>
      </c>
      <c r="U19" s="91">
        <f>Q19+IFERROR(VLOOKUP($E:$E,'（居民）工资表-4月'!$E:$U,17,0),0)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R19+IFERROR(VLOOKUP($E:$E,'（居民）工资表-4月'!$E:$AC,25,0),0)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IFERROR(VLOOKUP(E:E,'（居民）工资表-4月'!E:AF,28,0)+VLOOKUP(E:E,'（居民）工资表-4月'!E:AG,29,0),0)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109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L20+IFERROR(VLOOKUP($E:$E,'（居民）工资表-4月'!$E:$S,15,0),0)</f>
        <v>19000</v>
      </c>
      <c r="T20" s="91">
        <f>5000+IFERROR(VLOOKUP($E:$E,'（居民）工资表-4月'!$E:$T,16,0),0)</f>
        <v>5000</v>
      </c>
      <c r="U20" s="91">
        <f>Q20+IFERROR(VLOOKUP($E:$E,'（居民）工资表-4月'!$E:$U,17,0),0)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R20+IFERROR(VLOOKUP($E:$E,'（居民）工资表-4月'!$E:$AC,25,0),0)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IFERROR(VLOOKUP(E:E,'（居民）工资表-4月'!E:AF,28,0)+VLOOKUP(E:E,'（居民）工资表-4月'!E:AG,29,0),0)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109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L21+IFERROR(VLOOKUP($E:$E,'（居民）工资表-4月'!$E:$S,15,0),0)</f>
        <v>20000</v>
      </c>
      <c r="T21" s="91">
        <f>5000+IFERROR(VLOOKUP($E:$E,'（居民）工资表-4月'!$E:$T,16,0),0)</f>
        <v>5000</v>
      </c>
      <c r="U21" s="91">
        <f>Q21+IFERROR(VLOOKUP($E:$E,'（居民）工资表-4月'!$E:$U,17,0),0)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R21+IFERROR(VLOOKUP($E:$E,'（居民）工资表-4月'!$E:$AC,25,0),0)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IFERROR(VLOOKUP(E:E,'（居民）工资表-4月'!E:AF,28,0)+VLOOKUP(E:E,'（居民）工资表-4月'!E:AG,29,0),0)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109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L22+IFERROR(VLOOKUP($E:$E,'（居民）工资表-4月'!$E:$S,15,0),0)</f>
        <v>21000</v>
      </c>
      <c r="T22" s="91">
        <f>5000+IFERROR(VLOOKUP($E:$E,'（居民）工资表-4月'!$E:$T,16,0),0)</f>
        <v>5000</v>
      </c>
      <c r="U22" s="91">
        <f>Q22+IFERROR(VLOOKUP($E:$E,'（居民）工资表-4月'!$E:$U,17,0),0)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R22+IFERROR(VLOOKUP($E:$E,'（居民）工资表-4月'!$E:$AC,25,0),0)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IFERROR(VLOOKUP(E:E,'（居民）工资表-4月'!E:AF,28,0)+VLOOKUP(E:E,'（居民）工资表-4月'!E:AG,29,0),0)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109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L23+IFERROR(VLOOKUP($E:$E,'（居民）工资表-4月'!$E:$S,15,0),0)</f>
        <v>22000</v>
      </c>
      <c r="T23" s="91">
        <f>5000+IFERROR(VLOOKUP($E:$E,'（居民）工资表-4月'!$E:$T,16,0),0)</f>
        <v>5000</v>
      </c>
      <c r="U23" s="91">
        <f>Q23+IFERROR(VLOOKUP($E:$E,'（居民）工资表-4月'!$E:$U,17,0),0)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R23+IFERROR(VLOOKUP($E:$E,'（居民）工资表-4月'!$E:$AC,25,0),0)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IFERROR(VLOOKUP(E:E,'（居民）工资表-4月'!E:AF,28,0)+VLOOKUP(E:E,'（居民）工资表-4月'!E:AG,29,0),0)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3">
      <c r="B28" s="47" t="s">
        <v>29</v>
      </c>
      <c r="C28" s="47" t="s">
        <v>60</v>
      </c>
      <c r="D28" s="47" t="s">
        <v>30</v>
      </c>
      <c r="E28" s="47" t="s">
        <v>61</v>
      </c>
      <c r="AD28" s="10"/>
      <c r="AG28" s="19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109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L4+IFERROR(VLOOKUP($E:$E,'（居民）工资表-5月'!$E:$S,15,0),0)</f>
        <v>6000</v>
      </c>
      <c r="T4" s="91">
        <f>5000+IFERROR(VLOOKUP($E:$E,'（居民）工资表-5月'!$E:$T,16,0),0)</f>
        <v>10000</v>
      </c>
      <c r="U4" s="91">
        <f>Q4+IFERROR(VLOOKUP($E:$E,'（居民）工资表-5月'!$E:$U,17,0),0)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109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L5+IFERROR(VLOOKUP($E:$E,'（居民）工资表-5月'!$E:$S,15,0),0)</f>
        <v>8000</v>
      </c>
      <c r="T5" s="91">
        <f>5000+IFERROR(VLOOKUP($E:$E,'（居民）工资表-5月'!$E:$T,16,0),0)</f>
        <v>10000</v>
      </c>
      <c r="U5" s="91">
        <f>Q5+IFERROR(VLOOKUP($E:$E,'（居民）工资表-5月'!$E:$U,17,0),0)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R5+IFERROR(VLOOKUP($E:$E,'（居民）工资表-5月'!$E:$AC,25,0),0)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IFERROR(VLOOKUP(E:E,'（居民）工资表-5月'!E:AF,28,0)+VLOOKUP(E:E,'（居民）工资表-5月'!E:AG,29,0),0)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109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L6+IFERROR(VLOOKUP($E:$E,'（居民）工资表-5月'!$E:$S,15,0),0)</f>
        <v>10000</v>
      </c>
      <c r="T6" s="91">
        <f>5000+IFERROR(VLOOKUP($E:$E,'（居民）工资表-5月'!$E:$T,16,0),0)</f>
        <v>10000</v>
      </c>
      <c r="U6" s="91">
        <f>Q6+IFERROR(VLOOKUP($E:$E,'（居民）工资表-5月'!$E:$U,17,0),0)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R6+IFERROR(VLOOKUP($E:$E,'（居民）工资表-5月'!$E:$AC,25,0),0)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IFERROR(VLOOKUP(E:E,'（居民）工资表-5月'!E:AF,28,0)+VLOOKUP(E:E,'（居民）工资表-5月'!E:AG,29,0),0)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109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L7+IFERROR(VLOOKUP($E:$E,'（居民）工资表-5月'!$E:$S,15,0),0)</f>
        <v>12000</v>
      </c>
      <c r="T7" s="91">
        <f>5000+IFERROR(VLOOKUP($E:$E,'（居民）工资表-5月'!$E:$T,16,0),0)</f>
        <v>10000</v>
      </c>
      <c r="U7" s="91">
        <f>Q7+IFERROR(VLOOKUP($E:$E,'（居民）工资表-5月'!$E:$U,17,0),0)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R7+IFERROR(VLOOKUP($E:$E,'（居民）工资表-5月'!$E:$AC,25,0),0)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IFERROR(VLOOKUP(E:E,'（居民）工资表-5月'!E:AF,28,0)+VLOOKUP(E:E,'（居民）工资表-5月'!E:AG,29,0),0)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109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L8+IFERROR(VLOOKUP($E:$E,'（居民）工资表-5月'!$E:$S,15,0),0)</f>
        <v>14000</v>
      </c>
      <c r="T8" s="91">
        <f>5000+IFERROR(VLOOKUP($E:$E,'（居民）工资表-5月'!$E:$T,16,0),0)</f>
        <v>10000</v>
      </c>
      <c r="U8" s="91">
        <f>Q8+IFERROR(VLOOKUP($E:$E,'（居民）工资表-5月'!$E:$U,17,0),0)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R8+IFERROR(VLOOKUP($E:$E,'（居民）工资表-5月'!$E:$AC,25,0),0)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IFERROR(VLOOKUP(E:E,'（居民）工资表-5月'!E:AF,28,0)+VLOOKUP(E:E,'（居民）工资表-5月'!E:AG,29,0),0)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109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L9+IFERROR(VLOOKUP($E:$E,'（居民）工资表-5月'!$E:$S,15,0),0)</f>
        <v>16000</v>
      </c>
      <c r="T9" s="91">
        <f>5000+IFERROR(VLOOKUP($E:$E,'（居民）工资表-5月'!$E:$T,16,0),0)</f>
        <v>10000</v>
      </c>
      <c r="U9" s="91">
        <f>Q9+IFERROR(VLOOKUP($E:$E,'（居民）工资表-5月'!$E:$U,17,0),0)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R9+IFERROR(VLOOKUP($E:$E,'（居民）工资表-5月'!$E:$AC,25,0),0)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IFERROR(VLOOKUP(E:E,'（居民）工资表-5月'!E:AF,28,0)+VLOOKUP(E:E,'（居民）工资表-5月'!E:AG,29,0),0)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109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L10+IFERROR(VLOOKUP($E:$E,'（居民）工资表-5月'!$E:$S,15,0),0)</f>
        <v>18000</v>
      </c>
      <c r="T10" s="91">
        <f>5000+IFERROR(VLOOKUP($E:$E,'（居民）工资表-5月'!$E:$T,16,0),0)</f>
        <v>10000</v>
      </c>
      <c r="U10" s="91">
        <f>Q10+IFERROR(VLOOKUP($E:$E,'（居民）工资表-5月'!$E:$U,17,0),0)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R10+IFERROR(VLOOKUP($E:$E,'（居民）工资表-5月'!$E:$AC,25,0),0)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IFERROR(VLOOKUP(E:E,'（居民）工资表-5月'!E:AF,28,0)+VLOOKUP(E:E,'（居民）工资表-5月'!E:AG,29,0),0)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109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L11+IFERROR(VLOOKUP($E:$E,'（居民）工资表-5月'!$E:$S,15,0),0)</f>
        <v>20000</v>
      </c>
      <c r="T11" s="91">
        <f>5000+IFERROR(VLOOKUP($E:$E,'（居民）工资表-5月'!$E:$T,16,0),0)</f>
        <v>10000</v>
      </c>
      <c r="U11" s="91">
        <f>Q11+IFERROR(VLOOKUP($E:$E,'（居民）工资表-5月'!$E:$U,17,0),0)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R11+IFERROR(VLOOKUP($E:$E,'（居民）工资表-5月'!$E:$AC,25,0),0)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IFERROR(VLOOKUP(E:E,'（居民）工资表-5月'!E:AF,28,0)+VLOOKUP(E:E,'（居民）工资表-5月'!E:AG,29,0),0)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109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L12+IFERROR(VLOOKUP($E:$E,'（居民）工资表-5月'!$E:$S,15,0),0)</f>
        <v>22000</v>
      </c>
      <c r="T12" s="91">
        <f>5000+IFERROR(VLOOKUP($E:$E,'（居民）工资表-5月'!$E:$T,16,0),0)</f>
        <v>10000</v>
      </c>
      <c r="U12" s="91">
        <f>Q12+IFERROR(VLOOKUP($E:$E,'（居民）工资表-5月'!$E:$U,17,0),0)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R12+IFERROR(VLOOKUP($E:$E,'（居民）工资表-5月'!$E:$AC,25,0),0)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IFERROR(VLOOKUP(E:E,'（居民）工资表-5月'!E:AF,28,0)+VLOOKUP(E:E,'（居民）工资表-5月'!E:AG,29,0),0)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109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L13+IFERROR(VLOOKUP($E:$E,'（居民）工资表-5月'!$E:$S,15,0),0)</f>
        <v>24000</v>
      </c>
      <c r="T13" s="91">
        <f>5000+IFERROR(VLOOKUP($E:$E,'（居民）工资表-5月'!$E:$T,16,0),0)</f>
        <v>10000</v>
      </c>
      <c r="U13" s="91">
        <f>Q13+IFERROR(VLOOKUP($E:$E,'（居民）工资表-5月'!$E:$U,17,0),0)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R13+IFERROR(VLOOKUP($E:$E,'（居民）工资表-5月'!$E:$AC,25,0),0)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IFERROR(VLOOKUP(E:E,'（居民）工资表-5月'!E:AF,28,0)+VLOOKUP(E:E,'（居民）工资表-5月'!E:AG,29,0),0)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109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L14+IFERROR(VLOOKUP($E:$E,'（居民）工资表-5月'!$E:$S,15,0),0)</f>
        <v>26000</v>
      </c>
      <c r="T14" s="91">
        <f>5000+IFERROR(VLOOKUP($E:$E,'（居民）工资表-5月'!$E:$T,16,0),0)</f>
        <v>10000</v>
      </c>
      <c r="U14" s="91">
        <f>Q14+IFERROR(VLOOKUP($E:$E,'（居民）工资表-5月'!$E:$U,17,0),0)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R14+IFERROR(VLOOKUP($E:$E,'（居民）工资表-5月'!$E:$AC,25,0),0)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IFERROR(VLOOKUP(E:E,'（居民）工资表-5月'!E:AF,28,0)+VLOOKUP(E:E,'（居民）工资表-5月'!E:AG,29,0),0)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109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L15+IFERROR(VLOOKUP($E:$E,'（居民）工资表-5月'!$E:$S,15,0),0)</f>
        <v>28000</v>
      </c>
      <c r="T15" s="91">
        <f>5000+IFERROR(VLOOKUP($E:$E,'（居民）工资表-5月'!$E:$T,16,0),0)</f>
        <v>10000</v>
      </c>
      <c r="U15" s="91">
        <f>Q15+IFERROR(VLOOKUP($E:$E,'（居民）工资表-5月'!$E:$U,17,0),0)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R15+IFERROR(VLOOKUP($E:$E,'（居民）工资表-5月'!$E:$AC,25,0),0)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IFERROR(VLOOKUP(E:E,'（居民）工资表-5月'!E:AF,28,0)+VLOOKUP(E:E,'（居民）工资表-5月'!E:AG,29,0),0)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109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L16+IFERROR(VLOOKUP($E:$E,'（居民）工资表-5月'!$E:$S,15,0),0)</f>
        <v>30000</v>
      </c>
      <c r="T16" s="91">
        <f>5000+IFERROR(VLOOKUP($E:$E,'（居民）工资表-5月'!$E:$T,16,0),0)</f>
        <v>10000</v>
      </c>
      <c r="U16" s="91">
        <f>Q16+IFERROR(VLOOKUP($E:$E,'（居民）工资表-5月'!$E:$U,17,0),0)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R16+IFERROR(VLOOKUP($E:$E,'（居民）工资表-5月'!$E:$AC,25,0),0)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IFERROR(VLOOKUP(E:E,'（居民）工资表-5月'!E:AF,28,0)+VLOOKUP(E:E,'（居民）工资表-5月'!E:AG,29,0),0)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109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L17+IFERROR(VLOOKUP($E:$E,'（居民）工资表-5月'!$E:$S,15,0),0)</f>
        <v>32000</v>
      </c>
      <c r="T17" s="91">
        <f>5000+IFERROR(VLOOKUP($E:$E,'（居民）工资表-5月'!$E:$T,16,0),0)</f>
        <v>10000</v>
      </c>
      <c r="U17" s="91">
        <f>Q17+IFERROR(VLOOKUP($E:$E,'（居民）工资表-5月'!$E:$U,17,0),0)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R17+IFERROR(VLOOKUP($E:$E,'（居民）工资表-5月'!$E:$AC,25,0),0)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IFERROR(VLOOKUP(E:E,'（居民）工资表-5月'!E:AF,28,0)+VLOOKUP(E:E,'（居民）工资表-5月'!E:AG,29,0),0)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109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L18+IFERROR(VLOOKUP($E:$E,'（居民）工资表-5月'!$E:$S,15,0),0)</f>
        <v>34000</v>
      </c>
      <c r="T18" s="91">
        <f>5000+IFERROR(VLOOKUP($E:$E,'（居民）工资表-5月'!$E:$T,16,0),0)</f>
        <v>10000</v>
      </c>
      <c r="U18" s="91">
        <f>Q18+IFERROR(VLOOKUP($E:$E,'（居民）工资表-5月'!$E:$U,17,0),0)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R18+IFERROR(VLOOKUP($E:$E,'（居民）工资表-5月'!$E:$AC,25,0),0)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IFERROR(VLOOKUP(E:E,'（居民）工资表-5月'!E:AF,28,0)+VLOOKUP(E:E,'（居民）工资表-5月'!E:AG,29,0),0)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109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L19+IFERROR(VLOOKUP($E:$E,'（居民）工资表-5月'!$E:$S,15,0),0)</f>
        <v>36000</v>
      </c>
      <c r="T19" s="91">
        <f>5000+IFERROR(VLOOKUP($E:$E,'（居民）工资表-5月'!$E:$T,16,0),0)</f>
        <v>10000</v>
      </c>
      <c r="U19" s="91">
        <f>Q19+IFERROR(VLOOKUP($E:$E,'（居民）工资表-5月'!$E:$U,17,0),0)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R19+IFERROR(VLOOKUP($E:$E,'（居民）工资表-5月'!$E:$AC,25,0),0)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IFERROR(VLOOKUP(E:E,'（居民）工资表-5月'!E:AF,28,0)+VLOOKUP(E:E,'（居民）工资表-5月'!E:AG,29,0),0)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109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L20+IFERROR(VLOOKUP($E:$E,'（居民）工资表-5月'!$E:$S,15,0),0)</f>
        <v>38000</v>
      </c>
      <c r="T20" s="91">
        <f>5000+IFERROR(VLOOKUP($E:$E,'（居民）工资表-5月'!$E:$T,16,0),0)</f>
        <v>10000</v>
      </c>
      <c r="U20" s="91">
        <f>Q20+IFERROR(VLOOKUP($E:$E,'（居民）工资表-5月'!$E:$U,17,0),0)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R20+IFERROR(VLOOKUP($E:$E,'（居民）工资表-5月'!$E:$AC,25,0),0)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IFERROR(VLOOKUP(E:E,'（居民）工资表-5月'!E:AF,28,0)+VLOOKUP(E:E,'（居民）工资表-5月'!E:AG,29,0),0)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109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L21+IFERROR(VLOOKUP($E:$E,'（居民）工资表-5月'!$E:$S,15,0),0)</f>
        <v>40000</v>
      </c>
      <c r="T21" s="91">
        <f>5000+IFERROR(VLOOKUP($E:$E,'（居民）工资表-5月'!$E:$T,16,0),0)</f>
        <v>10000</v>
      </c>
      <c r="U21" s="91">
        <f>Q21+IFERROR(VLOOKUP($E:$E,'（居民）工资表-5月'!$E:$U,17,0),0)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R21+IFERROR(VLOOKUP($E:$E,'（居民）工资表-5月'!$E:$AC,25,0),0)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IFERROR(VLOOKUP(E:E,'（居民）工资表-5月'!E:AF,28,0)+VLOOKUP(E:E,'（居民）工资表-5月'!E:AG,29,0),0)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109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L22+IFERROR(VLOOKUP($E:$E,'（居民）工资表-5月'!$E:$S,15,0),0)</f>
        <v>42000</v>
      </c>
      <c r="T22" s="91">
        <f>5000+IFERROR(VLOOKUP($E:$E,'（居民）工资表-5月'!$E:$T,16,0),0)</f>
        <v>10000</v>
      </c>
      <c r="U22" s="91">
        <f>Q22+IFERROR(VLOOKUP($E:$E,'（居民）工资表-5月'!$E:$U,17,0),0)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R22+IFERROR(VLOOKUP($E:$E,'（居民）工资表-5月'!$E:$AC,25,0),0)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IFERROR(VLOOKUP(E:E,'（居民）工资表-5月'!E:AF,28,0)+VLOOKUP(E:E,'（居民）工资表-5月'!E:AG,29,0),0)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109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L23+IFERROR(VLOOKUP($E:$E,'（居民）工资表-5月'!$E:$S,15,0),0)</f>
        <v>44000</v>
      </c>
      <c r="T23" s="91">
        <f>5000+IFERROR(VLOOKUP($E:$E,'（居民）工资表-5月'!$E:$T,16,0),0)</f>
        <v>10000</v>
      </c>
      <c r="U23" s="91">
        <f>Q23+IFERROR(VLOOKUP($E:$E,'（居民）工资表-5月'!$E:$U,17,0),0)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R23+IFERROR(VLOOKUP($E:$E,'（居民）工资表-5月'!$E:$AC,25,0),0)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IFERROR(VLOOKUP(E:E,'（居民）工资表-5月'!E:AF,28,0)+VLOOKUP(E:E,'（居民）工资表-5月'!E:AG,29,0),0)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30" sqref="N3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109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L4+IFERROR(VLOOKUP($E:$E,'（居民）工资表-6月'!$E:$S,15,0),0)</f>
        <v>9000</v>
      </c>
      <c r="T4" s="91">
        <f>5000+IFERROR(VLOOKUP($E:$E,'（居民）工资表-6月'!$E:$T,16,0),0)</f>
        <v>15000</v>
      </c>
      <c r="U4" s="91">
        <f>Q4+IFERROR(VLOOKUP($E:$E,'（居民）工资表-6月'!$E:$U,17,0),0)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109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L5+IFERROR(VLOOKUP($E:$E,'（居民）工资表-6月'!$E:$S,15,0),0)</f>
        <v>12000</v>
      </c>
      <c r="T5" s="91">
        <f>5000+IFERROR(VLOOKUP($E:$E,'（居民）工资表-6月'!$E:$T,16,0),0)</f>
        <v>15000</v>
      </c>
      <c r="U5" s="91">
        <f>Q5+IFERROR(VLOOKUP($E:$E,'（居民）工资表-6月'!$E:$U,17,0),0)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R5+IFERROR(VLOOKUP($E:$E,'（居民）工资表-6月'!$E:$AC,25,0),0)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IFERROR(VLOOKUP(E:E,'（居民）工资表-6月'!E:AF,28,0)+VLOOKUP(E:E,'（居民）工资表-6月'!E:AG,29,0),0)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109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L6+IFERROR(VLOOKUP($E:$E,'（居民）工资表-6月'!$E:$S,15,0),0)</f>
        <v>15000</v>
      </c>
      <c r="T6" s="91">
        <f>5000+IFERROR(VLOOKUP($E:$E,'（居民）工资表-6月'!$E:$T,16,0),0)</f>
        <v>15000</v>
      </c>
      <c r="U6" s="91">
        <f>Q6+IFERROR(VLOOKUP($E:$E,'（居民）工资表-6月'!$E:$U,17,0),0)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R6+IFERROR(VLOOKUP($E:$E,'（居民）工资表-6月'!$E:$AC,25,0),0)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IFERROR(VLOOKUP(E:E,'（居民）工资表-6月'!E:AF,28,0)+VLOOKUP(E:E,'（居民）工资表-6月'!E:AG,29,0),0)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109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L7+IFERROR(VLOOKUP($E:$E,'（居民）工资表-6月'!$E:$S,15,0),0)</f>
        <v>18000</v>
      </c>
      <c r="T7" s="91">
        <f>5000+IFERROR(VLOOKUP($E:$E,'（居民）工资表-6月'!$E:$T,16,0),0)</f>
        <v>15000</v>
      </c>
      <c r="U7" s="91">
        <f>Q7+IFERROR(VLOOKUP($E:$E,'（居民）工资表-6月'!$E:$U,17,0),0)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R7+IFERROR(VLOOKUP($E:$E,'（居民）工资表-6月'!$E:$AC,25,0),0)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IFERROR(VLOOKUP(E:E,'（居民）工资表-6月'!E:AF,28,0)+VLOOKUP(E:E,'（居民）工资表-6月'!E:AG,29,0),0)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109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L8+IFERROR(VLOOKUP($E:$E,'（居民）工资表-6月'!$E:$S,15,0),0)</f>
        <v>21000</v>
      </c>
      <c r="T8" s="91">
        <f>5000+IFERROR(VLOOKUP($E:$E,'（居民）工资表-6月'!$E:$T,16,0),0)</f>
        <v>15000</v>
      </c>
      <c r="U8" s="91">
        <f>Q8+IFERROR(VLOOKUP($E:$E,'（居民）工资表-6月'!$E:$U,17,0),0)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R8+IFERROR(VLOOKUP($E:$E,'（居民）工资表-6月'!$E:$AC,25,0),0)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IFERROR(VLOOKUP(E:E,'（居民）工资表-6月'!E:AF,28,0)+VLOOKUP(E:E,'（居民）工资表-6月'!E:AG,29,0),0)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109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L9+IFERROR(VLOOKUP($E:$E,'（居民）工资表-6月'!$E:$S,15,0),0)</f>
        <v>24000</v>
      </c>
      <c r="T9" s="91">
        <f>5000+IFERROR(VLOOKUP($E:$E,'（居民）工资表-6月'!$E:$T,16,0),0)</f>
        <v>15000</v>
      </c>
      <c r="U9" s="91">
        <f>Q9+IFERROR(VLOOKUP($E:$E,'（居民）工资表-6月'!$E:$U,17,0),0)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R9+IFERROR(VLOOKUP($E:$E,'（居民）工资表-6月'!$E:$AC,25,0),0)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IFERROR(VLOOKUP(E:E,'（居民）工资表-6月'!E:AF,28,0)+VLOOKUP(E:E,'（居民）工资表-6月'!E:AG,29,0),0)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109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L10+IFERROR(VLOOKUP($E:$E,'（居民）工资表-6月'!$E:$S,15,0),0)</f>
        <v>27000</v>
      </c>
      <c r="T10" s="91">
        <f>5000+IFERROR(VLOOKUP($E:$E,'（居民）工资表-6月'!$E:$T,16,0),0)</f>
        <v>15000</v>
      </c>
      <c r="U10" s="91">
        <f>Q10+IFERROR(VLOOKUP($E:$E,'（居民）工资表-6月'!$E:$U,17,0),0)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R10+IFERROR(VLOOKUP($E:$E,'（居民）工资表-6月'!$E:$AC,25,0),0)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IFERROR(VLOOKUP(E:E,'（居民）工资表-6月'!E:AF,28,0)+VLOOKUP(E:E,'（居民）工资表-6月'!E:AG,29,0),0)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109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L11+IFERROR(VLOOKUP($E:$E,'（居民）工资表-6月'!$E:$S,15,0),0)</f>
        <v>30000</v>
      </c>
      <c r="T11" s="91">
        <f>5000+IFERROR(VLOOKUP($E:$E,'（居民）工资表-6月'!$E:$T,16,0),0)</f>
        <v>15000</v>
      </c>
      <c r="U11" s="91">
        <f>Q11+IFERROR(VLOOKUP($E:$E,'（居民）工资表-6月'!$E:$U,17,0),0)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R11+IFERROR(VLOOKUP($E:$E,'（居民）工资表-6月'!$E:$AC,25,0),0)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IFERROR(VLOOKUP(E:E,'（居民）工资表-6月'!E:AF,28,0)+VLOOKUP(E:E,'（居民）工资表-6月'!E:AG,29,0),0)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109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L12+IFERROR(VLOOKUP($E:$E,'（居民）工资表-6月'!$E:$S,15,0),0)</f>
        <v>33000</v>
      </c>
      <c r="T12" s="91">
        <f>5000+IFERROR(VLOOKUP($E:$E,'（居民）工资表-6月'!$E:$T,16,0),0)</f>
        <v>15000</v>
      </c>
      <c r="U12" s="91">
        <f>Q12+IFERROR(VLOOKUP($E:$E,'（居民）工资表-6月'!$E:$U,17,0),0)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R12+IFERROR(VLOOKUP($E:$E,'（居民）工资表-6月'!$E:$AC,25,0),0)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IFERROR(VLOOKUP(E:E,'（居民）工资表-6月'!E:AF,28,0)+VLOOKUP(E:E,'（居民）工资表-6月'!E:AG,29,0),0)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109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L13+IFERROR(VLOOKUP($E:$E,'（居民）工资表-6月'!$E:$S,15,0),0)</f>
        <v>36000</v>
      </c>
      <c r="T13" s="91">
        <f>5000+IFERROR(VLOOKUP($E:$E,'（居民）工资表-6月'!$E:$T,16,0),0)</f>
        <v>15000</v>
      </c>
      <c r="U13" s="91">
        <f>Q13+IFERROR(VLOOKUP($E:$E,'（居民）工资表-6月'!$E:$U,17,0),0)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R13+IFERROR(VLOOKUP($E:$E,'（居民）工资表-6月'!$E:$AC,25,0),0)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IFERROR(VLOOKUP(E:E,'（居民）工资表-6月'!E:AF,28,0)+VLOOKUP(E:E,'（居民）工资表-6月'!E:AG,29,0),0)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109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L14+IFERROR(VLOOKUP($E:$E,'（居民）工资表-6月'!$E:$S,15,0),0)</f>
        <v>39000</v>
      </c>
      <c r="T14" s="91">
        <f>5000+IFERROR(VLOOKUP($E:$E,'（居民）工资表-6月'!$E:$T,16,0),0)</f>
        <v>15000</v>
      </c>
      <c r="U14" s="91">
        <f>Q14+IFERROR(VLOOKUP($E:$E,'（居民）工资表-6月'!$E:$U,17,0),0)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R14+IFERROR(VLOOKUP($E:$E,'（居民）工资表-6月'!$E:$AC,25,0),0)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IFERROR(VLOOKUP(E:E,'（居民）工资表-6月'!E:AF,28,0)+VLOOKUP(E:E,'（居民）工资表-6月'!E:AG,29,0),0)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109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L15+IFERROR(VLOOKUP($E:$E,'（居民）工资表-6月'!$E:$S,15,0),0)</f>
        <v>42000</v>
      </c>
      <c r="T15" s="91">
        <f>5000+IFERROR(VLOOKUP($E:$E,'（居民）工资表-6月'!$E:$T,16,0),0)</f>
        <v>15000</v>
      </c>
      <c r="U15" s="91">
        <f>Q15+IFERROR(VLOOKUP($E:$E,'（居民）工资表-6月'!$E:$U,17,0),0)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R15+IFERROR(VLOOKUP($E:$E,'（居民）工资表-6月'!$E:$AC,25,0),0)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IFERROR(VLOOKUP(E:E,'（居民）工资表-6月'!E:AF,28,0)+VLOOKUP(E:E,'（居民）工资表-6月'!E:AG,29,0),0)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109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L16+IFERROR(VLOOKUP($E:$E,'（居民）工资表-6月'!$E:$S,15,0),0)</f>
        <v>45000</v>
      </c>
      <c r="T16" s="91">
        <f>5000+IFERROR(VLOOKUP($E:$E,'（居民）工资表-6月'!$E:$T,16,0),0)</f>
        <v>15000</v>
      </c>
      <c r="U16" s="91">
        <f>Q16+IFERROR(VLOOKUP($E:$E,'（居民）工资表-6月'!$E:$U,17,0),0)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R16+IFERROR(VLOOKUP($E:$E,'（居民）工资表-6月'!$E:$AC,25,0),0)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IFERROR(VLOOKUP(E:E,'（居民）工资表-6月'!E:AF,28,0)+VLOOKUP(E:E,'（居民）工资表-6月'!E:AG,29,0),0)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109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L17+IFERROR(VLOOKUP($E:$E,'（居民）工资表-6月'!$E:$S,15,0),0)</f>
        <v>48000</v>
      </c>
      <c r="T17" s="91">
        <f>5000+IFERROR(VLOOKUP($E:$E,'（居民）工资表-6月'!$E:$T,16,0),0)</f>
        <v>15000</v>
      </c>
      <c r="U17" s="91">
        <f>Q17+IFERROR(VLOOKUP($E:$E,'（居民）工资表-6月'!$E:$U,17,0),0)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R17+IFERROR(VLOOKUP($E:$E,'（居民）工资表-6月'!$E:$AC,25,0),0)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IFERROR(VLOOKUP(E:E,'（居民）工资表-6月'!E:AF,28,0)+VLOOKUP(E:E,'（居民）工资表-6月'!E:AG,29,0),0)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109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L18+IFERROR(VLOOKUP($E:$E,'（居民）工资表-6月'!$E:$S,15,0),0)</f>
        <v>51000</v>
      </c>
      <c r="T18" s="91">
        <f>5000+IFERROR(VLOOKUP($E:$E,'（居民）工资表-6月'!$E:$T,16,0),0)</f>
        <v>15000</v>
      </c>
      <c r="U18" s="91">
        <f>Q18+IFERROR(VLOOKUP($E:$E,'（居民）工资表-6月'!$E:$U,17,0),0)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R18+IFERROR(VLOOKUP($E:$E,'（居民）工资表-6月'!$E:$AC,25,0),0)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IFERROR(VLOOKUP(E:E,'（居民）工资表-6月'!E:AF,28,0)+VLOOKUP(E:E,'（居民）工资表-6月'!E:AG,29,0),0)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109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L19+IFERROR(VLOOKUP($E:$E,'（居民）工资表-6月'!$E:$S,15,0),0)</f>
        <v>54000</v>
      </c>
      <c r="T19" s="91">
        <f>5000+IFERROR(VLOOKUP($E:$E,'（居民）工资表-6月'!$E:$T,16,0),0)</f>
        <v>15000</v>
      </c>
      <c r="U19" s="91">
        <f>Q19+IFERROR(VLOOKUP($E:$E,'（居民）工资表-6月'!$E:$U,17,0),0)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R19+IFERROR(VLOOKUP($E:$E,'（居民）工资表-6月'!$E:$AC,25,0),0)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IFERROR(VLOOKUP(E:E,'（居民）工资表-6月'!E:AF,28,0)+VLOOKUP(E:E,'（居民）工资表-6月'!E:AG,29,0),0)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109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L20+IFERROR(VLOOKUP($E:$E,'（居民）工资表-6月'!$E:$S,15,0),0)</f>
        <v>57000</v>
      </c>
      <c r="T20" s="91">
        <f>5000+IFERROR(VLOOKUP($E:$E,'（居民）工资表-6月'!$E:$T,16,0),0)</f>
        <v>15000</v>
      </c>
      <c r="U20" s="91">
        <f>Q20+IFERROR(VLOOKUP($E:$E,'（居民）工资表-6月'!$E:$U,17,0),0)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R20+IFERROR(VLOOKUP($E:$E,'（居民）工资表-6月'!$E:$AC,25,0),0)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IFERROR(VLOOKUP(E:E,'（居民）工资表-6月'!E:AF,28,0)+VLOOKUP(E:E,'（居民）工资表-6月'!E:AG,29,0),0)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109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L21+IFERROR(VLOOKUP($E:$E,'（居民）工资表-6月'!$E:$S,15,0),0)</f>
        <v>60000</v>
      </c>
      <c r="T21" s="91">
        <f>5000+IFERROR(VLOOKUP($E:$E,'（居民）工资表-6月'!$E:$T,16,0),0)</f>
        <v>15000</v>
      </c>
      <c r="U21" s="91">
        <f>Q21+IFERROR(VLOOKUP($E:$E,'（居民）工资表-6月'!$E:$U,17,0),0)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R21+IFERROR(VLOOKUP($E:$E,'（居民）工资表-6月'!$E:$AC,25,0),0)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IFERROR(VLOOKUP(E:E,'（居民）工资表-6月'!E:AF,28,0)+VLOOKUP(E:E,'（居民）工资表-6月'!E:AG,29,0),0)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109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L22+IFERROR(VLOOKUP($E:$E,'（居民）工资表-6月'!$E:$S,15,0),0)</f>
        <v>63000</v>
      </c>
      <c r="T22" s="91">
        <f>5000+IFERROR(VLOOKUP($E:$E,'（居民）工资表-6月'!$E:$T,16,0),0)</f>
        <v>15000</v>
      </c>
      <c r="U22" s="91">
        <f>Q22+IFERROR(VLOOKUP($E:$E,'（居民）工资表-6月'!$E:$U,17,0),0)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R22+IFERROR(VLOOKUP($E:$E,'（居民）工资表-6月'!$E:$AC,25,0),0)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IFERROR(VLOOKUP(E:E,'（居民）工资表-6月'!E:AF,28,0)+VLOOKUP(E:E,'（居民）工资表-6月'!E:AG,29,0),0)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109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L23+IFERROR(VLOOKUP($E:$E,'（居民）工资表-6月'!$E:$S,15,0),0)</f>
        <v>66000</v>
      </c>
      <c r="T23" s="91">
        <f>5000+IFERROR(VLOOKUP($E:$E,'（居民）工资表-6月'!$E:$T,16,0),0)</f>
        <v>15000</v>
      </c>
      <c r="U23" s="91">
        <f>Q23+IFERROR(VLOOKUP($E:$E,'（居民）工资表-6月'!$E:$U,17,0),0)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R23+IFERROR(VLOOKUP($E:$E,'（居民）工资表-6月'!$E:$AC,25,0),0)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IFERROR(VLOOKUP(E:E,'（居民）工资表-6月'!E:AF,28,0)+VLOOKUP(E:E,'（居民）工资表-6月'!E:AG,29,0),0)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109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L4+IFERROR(VLOOKUP($E:$E,'（居民）工资表-7月'!$E:$S,15,0),0)</f>
        <v>12000</v>
      </c>
      <c r="T4" s="91">
        <f>5000+IFERROR(VLOOKUP($E:$E,'（居民）工资表-7月'!$E:$T,16,0),0)</f>
        <v>20000</v>
      </c>
      <c r="U4" s="91">
        <f>Q4+IFERROR(VLOOKUP($E:$E,'（居民）工资表-7月'!$E:$U,17,0),0)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109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L5+IFERROR(VLOOKUP($E:$E,'（居民）工资表-7月'!$E:$S,15,0),0)</f>
        <v>16000</v>
      </c>
      <c r="T5" s="91">
        <f>5000+IFERROR(VLOOKUP($E:$E,'（居民）工资表-7月'!$E:$T,16,0),0)</f>
        <v>20000</v>
      </c>
      <c r="U5" s="91">
        <f>Q5+IFERROR(VLOOKUP($E:$E,'（居民）工资表-7月'!$E:$U,17,0),0)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R5+IFERROR(VLOOKUP($E:$E,'（居民）工资表-7月'!$E:$AC,25,0),0)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109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L6+IFERROR(VLOOKUP($E:$E,'（居民）工资表-7月'!$E:$S,15,0),0)</f>
        <v>20000</v>
      </c>
      <c r="T6" s="91">
        <f>5000+IFERROR(VLOOKUP($E:$E,'（居民）工资表-7月'!$E:$T,16,0),0)</f>
        <v>20000</v>
      </c>
      <c r="U6" s="91">
        <f>Q6+IFERROR(VLOOKUP($E:$E,'（居民）工资表-7月'!$E:$U,17,0),0)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R6+IFERROR(VLOOKUP($E:$E,'（居民）工资表-7月'!$E:$AC,25,0),0)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109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L7+IFERROR(VLOOKUP($E:$E,'（居民）工资表-7月'!$E:$S,15,0),0)</f>
        <v>24000</v>
      </c>
      <c r="T7" s="91">
        <f>5000+IFERROR(VLOOKUP($E:$E,'（居民）工资表-7月'!$E:$T,16,0),0)</f>
        <v>20000</v>
      </c>
      <c r="U7" s="91">
        <f>Q7+IFERROR(VLOOKUP($E:$E,'（居民）工资表-7月'!$E:$U,17,0),0)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R7+IFERROR(VLOOKUP($E:$E,'（居民）工资表-7月'!$E:$AC,25,0),0)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109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L8+IFERROR(VLOOKUP($E:$E,'（居民）工资表-7月'!$E:$S,15,0),0)</f>
        <v>28000</v>
      </c>
      <c r="T8" s="91">
        <f>5000+IFERROR(VLOOKUP($E:$E,'（居民）工资表-7月'!$E:$T,16,0),0)</f>
        <v>20000</v>
      </c>
      <c r="U8" s="91">
        <f>Q8+IFERROR(VLOOKUP($E:$E,'（居民）工资表-7月'!$E:$U,17,0),0)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R8+IFERROR(VLOOKUP($E:$E,'（居民）工资表-7月'!$E:$AC,25,0),0)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IFERROR(VLOOKUP(E:E,'（居民）工资表-7月'!E:AF,28,0)+VLOOKUP(E:E,'（居民）工资表-7月'!E:AG,29,0),0)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109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L9+IFERROR(VLOOKUP($E:$E,'（居民）工资表-7月'!$E:$S,15,0),0)</f>
        <v>32000</v>
      </c>
      <c r="T9" s="91">
        <f>5000+IFERROR(VLOOKUP($E:$E,'（居民）工资表-7月'!$E:$T,16,0),0)</f>
        <v>20000</v>
      </c>
      <c r="U9" s="91">
        <f>Q9+IFERROR(VLOOKUP($E:$E,'（居民）工资表-7月'!$E:$U,17,0),0)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R9+IFERROR(VLOOKUP($E:$E,'（居民）工资表-7月'!$E:$AC,25,0),0)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IFERROR(VLOOKUP(E:E,'（居民）工资表-7月'!E:AF,28,0)+VLOOKUP(E:E,'（居民）工资表-7月'!E:AG,29,0),0)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109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L10+IFERROR(VLOOKUP($E:$E,'（居民）工资表-7月'!$E:$S,15,0),0)</f>
        <v>36000</v>
      </c>
      <c r="T10" s="91">
        <f>5000+IFERROR(VLOOKUP($E:$E,'（居民）工资表-7月'!$E:$T,16,0),0)</f>
        <v>20000</v>
      </c>
      <c r="U10" s="91">
        <f>Q10+IFERROR(VLOOKUP($E:$E,'（居民）工资表-7月'!$E:$U,17,0),0)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R10+IFERROR(VLOOKUP($E:$E,'（居民）工资表-7月'!$E:$AC,25,0),0)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IFERROR(VLOOKUP(E:E,'（居民）工资表-7月'!E:AF,28,0)+VLOOKUP(E:E,'（居民）工资表-7月'!E:AG,29,0),0)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109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L11+IFERROR(VLOOKUP($E:$E,'（居民）工资表-7月'!$E:$S,15,0),0)</f>
        <v>40000</v>
      </c>
      <c r="T11" s="91">
        <f>5000+IFERROR(VLOOKUP($E:$E,'（居民）工资表-7月'!$E:$T,16,0),0)</f>
        <v>20000</v>
      </c>
      <c r="U11" s="91">
        <f>Q11+IFERROR(VLOOKUP($E:$E,'（居民）工资表-7月'!$E:$U,17,0),0)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R11+IFERROR(VLOOKUP($E:$E,'（居民）工资表-7月'!$E:$AC,25,0),0)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IFERROR(VLOOKUP(E:E,'（居民）工资表-7月'!E:AF,28,0)+VLOOKUP(E:E,'（居民）工资表-7月'!E:AG,29,0),0)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109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L12+IFERROR(VLOOKUP($E:$E,'（居民）工资表-7月'!$E:$S,15,0),0)</f>
        <v>44000</v>
      </c>
      <c r="T12" s="91">
        <f>5000+IFERROR(VLOOKUP($E:$E,'（居民）工资表-7月'!$E:$T,16,0),0)</f>
        <v>20000</v>
      </c>
      <c r="U12" s="91">
        <f>Q12+IFERROR(VLOOKUP($E:$E,'（居民）工资表-7月'!$E:$U,17,0),0)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R12+IFERROR(VLOOKUP($E:$E,'（居民）工资表-7月'!$E:$AC,25,0),0)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IFERROR(VLOOKUP(E:E,'（居民）工资表-7月'!E:AF,28,0)+VLOOKUP(E:E,'（居民）工资表-7月'!E:AG,29,0),0)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109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L13+IFERROR(VLOOKUP($E:$E,'（居民）工资表-7月'!$E:$S,15,0),0)</f>
        <v>48000</v>
      </c>
      <c r="T13" s="91">
        <f>5000+IFERROR(VLOOKUP($E:$E,'（居民）工资表-7月'!$E:$T,16,0),0)</f>
        <v>20000</v>
      </c>
      <c r="U13" s="91">
        <f>Q13+IFERROR(VLOOKUP($E:$E,'（居民）工资表-7月'!$E:$U,17,0),0)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R13+IFERROR(VLOOKUP($E:$E,'（居民）工资表-7月'!$E:$AC,25,0),0)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IFERROR(VLOOKUP(E:E,'（居民）工资表-7月'!E:AF,28,0)+VLOOKUP(E:E,'（居民）工资表-7月'!E:AG,29,0),0)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109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L14+IFERROR(VLOOKUP($E:$E,'（居民）工资表-7月'!$E:$S,15,0),0)</f>
        <v>52000</v>
      </c>
      <c r="T14" s="91">
        <f>5000+IFERROR(VLOOKUP($E:$E,'（居民）工资表-7月'!$E:$T,16,0),0)</f>
        <v>20000</v>
      </c>
      <c r="U14" s="91">
        <f>Q14+IFERROR(VLOOKUP($E:$E,'（居民）工资表-7月'!$E:$U,17,0),0)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R14+IFERROR(VLOOKUP($E:$E,'（居民）工资表-7月'!$E:$AC,25,0),0)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IFERROR(VLOOKUP(E:E,'（居民）工资表-7月'!E:AF,28,0)+VLOOKUP(E:E,'（居民）工资表-7月'!E:AG,29,0),0)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109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L15+IFERROR(VLOOKUP($E:$E,'（居民）工资表-7月'!$E:$S,15,0),0)</f>
        <v>56000</v>
      </c>
      <c r="T15" s="91">
        <f>5000+IFERROR(VLOOKUP($E:$E,'（居民）工资表-7月'!$E:$T,16,0),0)</f>
        <v>20000</v>
      </c>
      <c r="U15" s="91">
        <f>Q15+IFERROR(VLOOKUP($E:$E,'（居民）工资表-7月'!$E:$U,17,0),0)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R15+IFERROR(VLOOKUP($E:$E,'（居民）工资表-7月'!$E:$AC,25,0),0)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IFERROR(VLOOKUP(E:E,'（居民）工资表-7月'!E:AF,28,0)+VLOOKUP(E:E,'（居民）工资表-7月'!E:AG,29,0),0)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109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L16+IFERROR(VLOOKUP($E:$E,'（居民）工资表-7月'!$E:$S,15,0),0)</f>
        <v>60000</v>
      </c>
      <c r="T16" s="91">
        <f>5000+IFERROR(VLOOKUP($E:$E,'（居民）工资表-7月'!$E:$T,16,0),0)</f>
        <v>20000</v>
      </c>
      <c r="U16" s="91">
        <f>Q16+IFERROR(VLOOKUP($E:$E,'（居民）工资表-7月'!$E:$U,17,0),0)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R16+IFERROR(VLOOKUP($E:$E,'（居民）工资表-7月'!$E:$AC,25,0),0)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IFERROR(VLOOKUP(E:E,'（居民）工资表-7月'!E:AF,28,0)+VLOOKUP(E:E,'（居民）工资表-7月'!E:AG,29,0),0)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109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L17+IFERROR(VLOOKUP($E:$E,'（居民）工资表-7月'!$E:$S,15,0),0)</f>
        <v>64000</v>
      </c>
      <c r="T17" s="91">
        <f>5000+IFERROR(VLOOKUP($E:$E,'（居民）工资表-7月'!$E:$T,16,0),0)</f>
        <v>20000</v>
      </c>
      <c r="U17" s="91">
        <f>Q17+IFERROR(VLOOKUP($E:$E,'（居民）工资表-7月'!$E:$U,17,0),0)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R17+IFERROR(VLOOKUP($E:$E,'（居民）工资表-7月'!$E:$AC,25,0),0)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IFERROR(VLOOKUP(E:E,'（居民）工资表-7月'!E:AF,28,0)+VLOOKUP(E:E,'（居民）工资表-7月'!E:AG,29,0),0)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109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L18+IFERROR(VLOOKUP($E:$E,'（居民）工资表-7月'!$E:$S,15,0),0)</f>
        <v>68000</v>
      </c>
      <c r="T18" s="91">
        <f>5000+IFERROR(VLOOKUP($E:$E,'（居民）工资表-7月'!$E:$T,16,0),0)</f>
        <v>20000</v>
      </c>
      <c r="U18" s="91">
        <f>Q18+IFERROR(VLOOKUP($E:$E,'（居民）工资表-7月'!$E:$U,17,0),0)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R18+IFERROR(VLOOKUP($E:$E,'（居民）工资表-7月'!$E:$AC,25,0),0)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IFERROR(VLOOKUP(E:E,'（居民）工资表-7月'!E:AF,28,0)+VLOOKUP(E:E,'（居民）工资表-7月'!E:AG,29,0),0)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109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L19+IFERROR(VLOOKUP($E:$E,'（居民）工资表-7月'!$E:$S,15,0),0)</f>
        <v>72000</v>
      </c>
      <c r="T19" s="91">
        <f>5000+IFERROR(VLOOKUP($E:$E,'（居民）工资表-7月'!$E:$T,16,0),0)</f>
        <v>20000</v>
      </c>
      <c r="U19" s="91">
        <f>Q19+IFERROR(VLOOKUP($E:$E,'（居民）工资表-7月'!$E:$U,17,0),0)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R19+IFERROR(VLOOKUP($E:$E,'（居民）工资表-7月'!$E:$AC,25,0),0)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IFERROR(VLOOKUP(E:E,'（居民）工资表-7月'!E:AF,28,0)+VLOOKUP(E:E,'（居民）工资表-7月'!E:AG,29,0),0)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109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L20+IFERROR(VLOOKUP($E:$E,'（居民）工资表-7月'!$E:$S,15,0),0)</f>
        <v>76000</v>
      </c>
      <c r="T20" s="91">
        <f>5000+IFERROR(VLOOKUP($E:$E,'（居民）工资表-7月'!$E:$T,16,0),0)</f>
        <v>20000</v>
      </c>
      <c r="U20" s="91">
        <f>Q20+IFERROR(VLOOKUP($E:$E,'（居民）工资表-7月'!$E:$U,17,0),0)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R20+IFERROR(VLOOKUP($E:$E,'（居民）工资表-7月'!$E:$AC,25,0),0)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IFERROR(VLOOKUP(E:E,'（居民）工资表-7月'!E:AF,28,0)+VLOOKUP(E:E,'（居民）工资表-7月'!E:AG,29,0),0)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109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L21+IFERROR(VLOOKUP($E:$E,'（居民）工资表-7月'!$E:$S,15,0),0)</f>
        <v>80000</v>
      </c>
      <c r="T21" s="91">
        <f>5000+IFERROR(VLOOKUP($E:$E,'（居民）工资表-7月'!$E:$T,16,0),0)</f>
        <v>20000</v>
      </c>
      <c r="U21" s="91">
        <f>Q21+IFERROR(VLOOKUP($E:$E,'（居民）工资表-7月'!$E:$U,17,0),0)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R21+IFERROR(VLOOKUP($E:$E,'（居民）工资表-7月'!$E:$AC,25,0),0)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IFERROR(VLOOKUP(E:E,'（居民）工资表-7月'!E:AF,28,0)+VLOOKUP(E:E,'（居民）工资表-7月'!E:AG,29,0),0)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109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L22+IFERROR(VLOOKUP($E:$E,'（居民）工资表-7月'!$E:$S,15,0),0)</f>
        <v>84000</v>
      </c>
      <c r="T22" s="91">
        <f>5000+IFERROR(VLOOKUP($E:$E,'（居民）工资表-7月'!$E:$T,16,0),0)</f>
        <v>20000</v>
      </c>
      <c r="U22" s="91">
        <f>Q22+IFERROR(VLOOKUP($E:$E,'（居民）工资表-7月'!$E:$U,17,0),0)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R22+IFERROR(VLOOKUP($E:$E,'（居民）工资表-7月'!$E:$AC,25,0),0)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IFERROR(VLOOKUP(E:E,'（居民）工资表-7月'!E:AF,28,0)+VLOOKUP(E:E,'（居民）工资表-7月'!E:AG,29,0),0)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109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L23+IFERROR(VLOOKUP($E:$E,'（居民）工资表-7月'!$E:$S,15,0),0)</f>
        <v>88000</v>
      </c>
      <c r="T23" s="91">
        <f>5000+IFERROR(VLOOKUP($E:$E,'（居民）工资表-7月'!$E:$T,16,0),0)</f>
        <v>20000</v>
      </c>
      <c r="U23" s="91">
        <f>Q23+IFERROR(VLOOKUP($E:$E,'（居民）工资表-7月'!$E:$U,17,0),0)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R23+IFERROR(VLOOKUP($E:$E,'（居民）工资表-7月'!$E:$AC,25,0),0)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IFERROR(VLOOKUP(E:E,'（居民）工资表-7月'!E:AF,28,0)+VLOOKUP(E:E,'（居民）工资表-7月'!E:AG,29,0),0)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109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15000</v>
      </c>
      <c r="T4" s="91">
        <f>5000+IFERROR(VLOOKUP($E:$E,'（居民）工资表-8月'!$E:$T,16,0),0)</f>
        <v>25000</v>
      </c>
      <c r="U4" s="91">
        <f>Q4+IFERROR(VLOOKUP($E:$E,'（居民）工资表-8月'!$E:$U,17,0),0)</f>
        <v>2625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-12625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109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20000</v>
      </c>
      <c r="T5" s="91">
        <f>5000+IFERROR(VLOOKUP($E:$E,'（居民）工资表-8月'!$E:$T,16,0),0)</f>
        <v>25000</v>
      </c>
      <c r="U5" s="91">
        <f>Q5+IFERROR(VLOOKUP($E:$E,'（居民）工资表-8月'!$E:$U,17,0),0)</f>
        <v>3500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-8500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109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25000</v>
      </c>
      <c r="T6" s="91">
        <f>5000+IFERROR(VLOOKUP($E:$E,'（居民）工资表-8月'!$E:$T,16,0),0)</f>
        <v>25000</v>
      </c>
      <c r="U6" s="91">
        <f>Q6+IFERROR(VLOOKUP($E:$E,'（居民）工资表-8月'!$E:$U,17,0),0)</f>
        <v>4375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-4375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109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30000</v>
      </c>
      <c r="T7" s="91">
        <f>5000+IFERROR(VLOOKUP($E:$E,'（居民）工资表-8月'!$E:$T,16,0),0)</f>
        <v>25000</v>
      </c>
      <c r="U7" s="91">
        <f>Q7+IFERROR(VLOOKUP($E:$E,'（居民）工资表-8月'!$E:$U,17,0),0)</f>
        <v>5250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-250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109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35000</v>
      </c>
      <c r="T8" s="91">
        <f>5000+IFERROR(VLOOKUP($E:$E,'（居民）工资表-8月'!$E:$T,16,0),0)</f>
        <v>25000</v>
      </c>
      <c r="U8" s="91">
        <f>Q8+IFERROR(VLOOKUP($E:$E,'（居民）工资表-8月'!$E:$U,17,0),0)</f>
        <v>6125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3875</v>
      </c>
      <c r="AE8" s="94">
        <f>ROUND(MAX((AD8)*{0.03;0.1;0.2;0.25;0.3;0.35;0.45}-{0;2520;16920;31920;52920;85920;181920},0),2)</f>
        <v>116.25</v>
      </c>
      <c r="AF8" s="95">
        <f>IFERROR(VLOOKUP(E:E,'（居民）工资表-8月'!E:AF,28,0)+VLOOKUP(E:E,'（居民）工资表-8月'!E:AG,29,0),0)</f>
        <v>93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109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40000</v>
      </c>
      <c r="T9" s="91">
        <f>5000+IFERROR(VLOOKUP($E:$E,'（居民）工资表-8月'!$E:$T,16,0),0)</f>
        <v>25000</v>
      </c>
      <c r="U9" s="91">
        <f>Q9+IFERROR(VLOOKUP($E:$E,'（居民）工资表-8月'!$E:$U,17,0),0)</f>
        <v>7000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8000</v>
      </c>
      <c r="AE9" s="94">
        <f>ROUND(MAX((AD9)*{0.03;0.1;0.2;0.25;0.3;0.35;0.45}-{0;2520;16920;31920;52920;85920;181920},0),2)</f>
        <v>240</v>
      </c>
      <c r="AF9" s="95">
        <f>IFERROR(VLOOKUP(E:E,'（居民）工资表-8月'!E:AF,28,0)+VLOOKUP(E:E,'（居民）工资表-8月'!E:AG,29,0),0)</f>
        <v>192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109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45000</v>
      </c>
      <c r="T10" s="91">
        <f>5000+IFERROR(VLOOKUP($E:$E,'（居民）工资表-8月'!$E:$T,16,0),0)</f>
        <v>25000</v>
      </c>
      <c r="U10" s="91">
        <f>Q10+IFERROR(VLOOKUP($E:$E,'（居民）工资表-8月'!$E:$U,17,0),0)</f>
        <v>7875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12125</v>
      </c>
      <c r="AE10" s="94">
        <f>ROUND(MAX((AD10)*{0.03;0.1;0.2;0.25;0.3;0.35;0.45}-{0;2520;16920;31920;52920;85920;181920},0),2)</f>
        <v>363.75</v>
      </c>
      <c r="AF10" s="95">
        <f>IFERROR(VLOOKUP(E:E,'（居民）工资表-8月'!E:AF,28,0)+VLOOKUP(E:E,'（居民）工资表-8月'!E:AG,29,0),0)</f>
        <v>291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109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50000</v>
      </c>
      <c r="T11" s="91">
        <f>5000+IFERROR(VLOOKUP($E:$E,'（居民）工资表-8月'!$E:$T,16,0),0)</f>
        <v>25000</v>
      </c>
      <c r="U11" s="91">
        <f>Q11+IFERROR(VLOOKUP($E:$E,'（居民）工资表-8月'!$E:$U,17,0),0)</f>
        <v>8750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16250</v>
      </c>
      <c r="AE11" s="94">
        <f>ROUND(MAX((AD11)*{0.03;0.1;0.2;0.25;0.3;0.35;0.45}-{0;2520;16920;31920;52920;85920;181920},0),2)</f>
        <v>487.5</v>
      </c>
      <c r="AF11" s="95">
        <f>IFERROR(VLOOKUP(E:E,'（居民）工资表-8月'!E:AF,28,0)+VLOOKUP(E:E,'（居民）工资表-8月'!E:AG,29,0),0)</f>
        <v>390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109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55000</v>
      </c>
      <c r="T12" s="91">
        <f>5000+IFERROR(VLOOKUP($E:$E,'（居民）工资表-8月'!$E:$T,16,0),0)</f>
        <v>25000</v>
      </c>
      <c r="U12" s="91">
        <f>Q12+IFERROR(VLOOKUP($E:$E,'（居民）工资表-8月'!$E:$U,17,0),0)</f>
        <v>9625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20375</v>
      </c>
      <c r="AE12" s="94">
        <f>ROUND(MAX((AD12)*{0.03;0.1;0.2;0.25;0.3;0.35;0.45}-{0;2520;16920;31920;52920;85920;181920},0),2)</f>
        <v>611.25</v>
      </c>
      <c r="AF12" s="95">
        <f>IFERROR(VLOOKUP(E:E,'（居民）工资表-8月'!E:AF,28,0)+VLOOKUP(E:E,'（居民）工资表-8月'!E:AG,29,0),0)</f>
        <v>489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109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60000</v>
      </c>
      <c r="T13" s="91">
        <f>5000+IFERROR(VLOOKUP($E:$E,'（居民）工资表-8月'!$E:$T,16,0),0)</f>
        <v>25000</v>
      </c>
      <c r="U13" s="91">
        <f>Q13+IFERROR(VLOOKUP($E:$E,'（居民）工资表-8月'!$E:$U,17,0),0)</f>
        <v>10500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24500</v>
      </c>
      <c r="AE13" s="94">
        <f>ROUND(MAX((AD13)*{0.03;0.1;0.2;0.25;0.3;0.35;0.45}-{0;2520;16920;31920;52920;85920;181920},0),2)</f>
        <v>735</v>
      </c>
      <c r="AF13" s="95">
        <f>IFERROR(VLOOKUP(E:E,'（居民）工资表-8月'!E:AF,28,0)+VLOOKUP(E:E,'（居民）工资表-8月'!E:AG,29,0),0)</f>
        <v>588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109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65000</v>
      </c>
      <c r="T14" s="91">
        <f>5000+IFERROR(VLOOKUP($E:$E,'（居民）工资表-8月'!$E:$T,16,0),0)</f>
        <v>25000</v>
      </c>
      <c r="U14" s="91">
        <f>Q14+IFERROR(VLOOKUP($E:$E,'（居民）工资表-8月'!$E:$U,17,0),0)</f>
        <v>11375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28625</v>
      </c>
      <c r="AE14" s="94">
        <f>ROUND(MAX((AD14)*{0.03;0.1;0.2;0.25;0.3;0.35;0.45}-{0;2520;16920;31920;52920;85920;181920},0),2)</f>
        <v>858.75</v>
      </c>
      <c r="AF14" s="95">
        <f>IFERROR(VLOOKUP(E:E,'（居民）工资表-8月'!E:AF,28,0)+VLOOKUP(E:E,'（居民）工资表-8月'!E:AG,29,0),0)</f>
        <v>687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109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70000</v>
      </c>
      <c r="T15" s="91">
        <f>5000+IFERROR(VLOOKUP($E:$E,'（居民）工资表-8月'!$E:$T,16,0),0)</f>
        <v>25000</v>
      </c>
      <c r="U15" s="91">
        <f>Q15+IFERROR(VLOOKUP($E:$E,'（居民）工资表-8月'!$E:$U,17,0),0)</f>
        <v>12250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32750</v>
      </c>
      <c r="AE15" s="94">
        <f>ROUND(MAX((AD15)*{0.03;0.1;0.2;0.25;0.3;0.35;0.45}-{0;2520;16920;31920;52920;85920;181920},0),2)</f>
        <v>982.5</v>
      </c>
      <c r="AF15" s="95">
        <f>IFERROR(VLOOKUP(E:E,'（居民）工资表-8月'!E:AF,28,0)+VLOOKUP(E:E,'（居民）工资表-8月'!E:AG,29,0),0)</f>
        <v>786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109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75000</v>
      </c>
      <c r="T16" s="91">
        <f>5000+IFERROR(VLOOKUP($E:$E,'（居民）工资表-8月'!$E:$T,16,0),0)</f>
        <v>25000</v>
      </c>
      <c r="U16" s="91">
        <f>Q16+IFERROR(VLOOKUP($E:$E,'（居民）工资表-8月'!$E:$U,17,0),0)</f>
        <v>13125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36875</v>
      </c>
      <c r="AE16" s="94">
        <f>ROUND(MAX((AD16)*{0.03;0.1;0.2;0.25;0.3;0.35;0.45}-{0;2520;16920;31920;52920;85920;181920},0),2)</f>
        <v>1167.5</v>
      </c>
      <c r="AF16" s="95">
        <f>IFERROR(VLOOKUP(E:E,'（居民）工资表-8月'!E:AF,28,0)+VLOOKUP(E:E,'（居民）工资表-8月'!E:AG,29,0),0)</f>
        <v>885</v>
      </c>
      <c r="AG16" s="95">
        <f t="shared" si="7"/>
        <v>282.5</v>
      </c>
      <c r="AH16" s="102">
        <f t="shared" si="8"/>
        <v>12092.5</v>
      </c>
      <c r="AI16" s="103"/>
      <c r="AJ16" s="102">
        <f t="shared" si="9"/>
        <v>12092.5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109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80000</v>
      </c>
      <c r="T17" s="91">
        <f>5000+IFERROR(VLOOKUP($E:$E,'（居民）工资表-8月'!$E:$T,16,0),0)</f>
        <v>25000</v>
      </c>
      <c r="U17" s="91">
        <f>Q17+IFERROR(VLOOKUP($E:$E,'（居民）工资表-8月'!$E:$U,17,0),0)</f>
        <v>14000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41000</v>
      </c>
      <c r="AE17" s="94">
        <f>ROUND(MAX((AD17)*{0.03;0.1;0.2;0.25;0.3;0.35;0.45}-{0;2520;16920;31920;52920;85920;181920},0),2)</f>
        <v>1580</v>
      </c>
      <c r="AF17" s="95">
        <f>IFERROR(VLOOKUP(E:E,'（居民）工资表-8月'!E:AF,28,0)+VLOOKUP(E:E,'（居民）工资表-8月'!E:AG,29,0),0)</f>
        <v>984</v>
      </c>
      <c r="AG17" s="95">
        <f t="shared" si="7"/>
        <v>596</v>
      </c>
      <c r="AH17" s="102">
        <f t="shared" si="8"/>
        <v>12604</v>
      </c>
      <c r="AI17" s="103"/>
      <c r="AJ17" s="102">
        <f t="shared" si="9"/>
        <v>12604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109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85000</v>
      </c>
      <c r="T18" s="91">
        <f>5000+IFERROR(VLOOKUP($E:$E,'（居民）工资表-8月'!$E:$T,16,0),0)</f>
        <v>25000</v>
      </c>
      <c r="U18" s="91">
        <f>Q18+IFERROR(VLOOKUP($E:$E,'（居民）工资表-8月'!$E:$U,17,0),0)</f>
        <v>14875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45125</v>
      </c>
      <c r="AE18" s="94">
        <f>ROUND(MAX((AD18)*{0.03;0.1;0.2;0.25;0.3;0.35;0.45}-{0;2520;16920;31920;52920;85920;181920},0),2)</f>
        <v>1992.5</v>
      </c>
      <c r="AF18" s="95">
        <f>IFERROR(VLOOKUP(E:E,'（居民）工资表-8月'!E:AF,28,0)+VLOOKUP(E:E,'（居民）工资表-8月'!E:AG,29,0),0)</f>
        <v>1090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109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90000</v>
      </c>
      <c r="T19" s="91">
        <f>5000+IFERROR(VLOOKUP($E:$E,'（居民）工资表-8月'!$E:$T,16,0),0)</f>
        <v>25000</v>
      </c>
      <c r="U19" s="91">
        <f>Q19+IFERROR(VLOOKUP($E:$E,'（居民）工资表-8月'!$E:$U,17,0),0)</f>
        <v>15750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49250</v>
      </c>
      <c r="AE19" s="94">
        <f>ROUND(MAX((AD19)*{0.03;0.1;0.2;0.25;0.3;0.35;0.45}-{0;2520;16920;31920;52920;85920;181920},0),2)</f>
        <v>2405</v>
      </c>
      <c r="AF19" s="95">
        <f>IFERROR(VLOOKUP(E:E,'（居民）工资表-8月'!E:AF,28,0)+VLOOKUP(E:E,'（居民）工资表-8月'!E:AG,29,0),0)</f>
        <v>1420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109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95000</v>
      </c>
      <c r="T20" s="91">
        <f>5000+IFERROR(VLOOKUP($E:$E,'（居民）工资表-8月'!$E:$T,16,0),0)</f>
        <v>25000</v>
      </c>
      <c r="U20" s="91">
        <f>Q20+IFERROR(VLOOKUP($E:$E,'（居民）工资表-8月'!$E:$U,17,0),0)</f>
        <v>16625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53375</v>
      </c>
      <c r="AE20" s="94">
        <f>ROUND(MAX((AD20)*{0.03;0.1;0.2;0.25;0.3;0.35;0.45}-{0;2520;16920;31920;52920;85920;181920},0),2)</f>
        <v>2817.5</v>
      </c>
      <c r="AF20" s="95">
        <f>IFERROR(VLOOKUP(E:E,'（居民）工资表-8月'!E:AF,28,0)+VLOOKUP(E:E,'（居民）工资表-8月'!E:AG,29,0),0)</f>
        <v>1750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109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100000</v>
      </c>
      <c r="T21" s="91">
        <f>5000+IFERROR(VLOOKUP($E:$E,'（居民）工资表-8月'!$E:$T,16,0),0)</f>
        <v>25000</v>
      </c>
      <c r="U21" s="91">
        <f>Q21+IFERROR(VLOOKUP($E:$E,'（居民）工资表-8月'!$E:$U,17,0),0)</f>
        <v>17500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57500</v>
      </c>
      <c r="AE21" s="94">
        <f>ROUND(MAX((AD21)*{0.03;0.1;0.2;0.25;0.3;0.35;0.45}-{0;2520;16920;31920;52920;85920;181920},0),2)</f>
        <v>3230</v>
      </c>
      <c r="AF21" s="95">
        <f>IFERROR(VLOOKUP(E:E,'（居民）工资表-8月'!E:AF,28,0)+VLOOKUP(E:E,'（居民）工资表-8月'!E:AG,29,0),0)</f>
        <v>2080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109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105000</v>
      </c>
      <c r="T22" s="91">
        <f>5000+IFERROR(VLOOKUP($E:$E,'（居民）工资表-8月'!$E:$T,16,0),0)</f>
        <v>25000</v>
      </c>
      <c r="U22" s="91">
        <f>Q22+IFERROR(VLOOKUP($E:$E,'（居民）工资表-8月'!$E:$U,17,0),0)</f>
        <v>18375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61625</v>
      </c>
      <c r="AE22" s="94">
        <f>ROUND(MAX((AD22)*{0.03;0.1;0.2;0.25;0.3;0.35;0.45}-{0;2520;16920;31920;52920;85920;181920},0),2)</f>
        <v>3642.5</v>
      </c>
      <c r="AF22" s="95">
        <f>IFERROR(VLOOKUP(E:E,'（居民）工资表-8月'!E:AF,28,0)+VLOOKUP(E:E,'（居民）工资表-8月'!E:AG,29,0),0)</f>
        <v>2410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109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110000</v>
      </c>
      <c r="T23" s="91">
        <f>5000+IFERROR(VLOOKUP($E:$E,'（居民）工资表-8月'!$E:$T,16,0),0)</f>
        <v>25000</v>
      </c>
      <c r="U23" s="91">
        <f>Q23+IFERROR(VLOOKUP($E:$E,'（居民）工资表-8月'!$E:$U,17,0),0)</f>
        <v>19250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65750</v>
      </c>
      <c r="AE23" s="94">
        <f>ROUND(MAX((AD23)*{0.03;0.1;0.2;0.25;0.3;0.35;0.45}-{0;2520;16920;31920;52920;85920;181920},0),2)</f>
        <v>4055</v>
      </c>
      <c r="AF23" s="95">
        <f>IFERROR(VLOOKUP(E:E,'（居民）工资表-8月'!E:AF,28,0)+VLOOKUP(E:E,'（居民）工资表-8月'!E:AG,29,0),0)</f>
        <v>2740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1250000</v>
      </c>
      <c r="T24" s="74">
        <f t="shared" si="12"/>
        <v>500000</v>
      </c>
      <c r="U24" s="74">
        <f t="shared" si="12"/>
        <v>218750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531250</v>
      </c>
      <c r="AE24" s="74">
        <f t="shared" si="12"/>
        <v>25285</v>
      </c>
      <c r="AF24" s="74">
        <f t="shared" si="12"/>
        <v>16875</v>
      </c>
      <c r="AG24" s="74">
        <f t="shared" si="12"/>
        <v>8410</v>
      </c>
      <c r="AH24" s="74">
        <f t="shared" si="12"/>
        <v>197840</v>
      </c>
      <c r="AI24" s="105">
        <f t="shared" si="12"/>
        <v>0</v>
      </c>
      <c r="AJ24" s="74">
        <f t="shared" si="12"/>
        <v>197840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197840</v>
      </c>
      <c r="C29" s="48">
        <f>AG24</f>
        <v>8410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109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18000</v>
      </c>
      <c r="T4" s="91">
        <f>5000+IFERROR(VLOOKUP($E:$E,'（居民）工资表-9月'!$E:$T,16,0),0)</f>
        <v>30000</v>
      </c>
      <c r="U4" s="91">
        <f>Q4+IFERROR(VLOOKUP($E:$E,'（居民）工资表-9月'!$E:$U,17,0),0)</f>
        <v>3150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-15150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109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24000</v>
      </c>
      <c r="T5" s="91">
        <f>5000+IFERROR(VLOOKUP($E:$E,'（居民）工资表-9月'!$E:$T,16,0),0)</f>
        <v>30000</v>
      </c>
      <c r="U5" s="91">
        <f>Q5+IFERROR(VLOOKUP($E:$E,'（居民）工资表-9月'!$E:$U,17,0),0)</f>
        <v>4200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-10200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109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30000</v>
      </c>
      <c r="T6" s="91">
        <f>5000+IFERROR(VLOOKUP($E:$E,'（居民）工资表-9月'!$E:$T,16,0),0)</f>
        <v>30000</v>
      </c>
      <c r="U6" s="91">
        <f>Q6+IFERROR(VLOOKUP($E:$E,'（居民）工资表-9月'!$E:$U,17,0),0)</f>
        <v>5250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-5250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109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36000</v>
      </c>
      <c r="T7" s="91">
        <f>5000+IFERROR(VLOOKUP($E:$E,'（居民）工资表-9月'!$E:$T,16,0),0)</f>
        <v>30000</v>
      </c>
      <c r="U7" s="91">
        <f>Q7+IFERROR(VLOOKUP($E:$E,'（居民）工资表-9月'!$E:$U,17,0),0)</f>
        <v>6300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-300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109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42000</v>
      </c>
      <c r="T8" s="91">
        <f>5000+IFERROR(VLOOKUP($E:$E,'（居民）工资表-9月'!$E:$T,16,0),0)</f>
        <v>30000</v>
      </c>
      <c r="U8" s="91">
        <f>Q8+IFERROR(VLOOKUP($E:$E,'（居民）工资表-9月'!$E:$U,17,0),0)</f>
        <v>7350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4650</v>
      </c>
      <c r="AE8" s="94">
        <f>ROUND(MAX((AD8)*{0.03;0.1;0.2;0.25;0.3;0.35;0.45}-{0;2520;16920;31920;52920;85920;181920},0),2)</f>
        <v>139.5</v>
      </c>
      <c r="AF8" s="95">
        <f>IFERROR(VLOOKUP(E:E,'（居民）工资表-9月'!E:AF,28,0)+VLOOKUP(E:E,'（居民）工资表-9月'!E:AG,29,0),0)</f>
        <v>116.25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109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48000</v>
      </c>
      <c r="T9" s="91">
        <f>5000+IFERROR(VLOOKUP($E:$E,'（居民）工资表-9月'!$E:$T,16,0),0)</f>
        <v>30000</v>
      </c>
      <c r="U9" s="91">
        <f>Q9+IFERROR(VLOOKUP($E:$E,'（居民）工资表-9月'!$E:$U,17,0),0)</f>
        <v>8400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9600</v>
      </c>
      <c r="AE9" s="94">
        <f>ROUND(MAX((AD9)*{0.03;0.1;0.2;0.25;0.3;0.35;0.45}-{0;2520;16920;31920;52920;85920;181920},0),2)</f>
        <v>288</v>
      </c>
      <c r="AF9" s="95">
        <f>IFERROR(VLOOKUP(E:E,'（居民）工资表-9月'!E:AF,28,0)+VLOOKUP(E:E,'（居民）工资表-9月'!E:AG,29,0),0)</f>
        <v>240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109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54000</v>
      </c>
      <c r="T10" s="91">
        <f>5000+IFERROR(VLOOKUP($E:$E,'（居民）工资表-9月'!$E:$T,16,0),0)</f>
        <v>30000</v>
      </c>
      <c r="U10" s="91">
        <f>Q10+IFERROR(VLOOKUP($E:$E,'（居民）工资表-9月'!$E:$U,17,0),0)</f>
        <v>9450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14550</v>
      </c>
      <c r="AE10" s="94">
        <f>ROUND(MAX((AD10)*{0.03;0.1;0.2;0.25;0.3;0.35;0.45}-{0;2520;16920;31920;52920;85920;181920},0),2)</f>
        <v>436.5</v>
      </c>
      <c r="AF10" s="95">
        <f>IFERROR(VLOOKUP(E:E,'（居民）工资表-9月'!E:AF,28,0)+VLOOKUP(E:E,'（居民）工资表-9月'!E:AG,29,0),0)</f>
        <v>363.75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109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60000</v>
      </c>
      <c r="T11" s="91">
        <f>5000+IFERROR(VLOOKUP($E:$E,'（居民）工资表-9月'!$E:$T,16,0),0)</f>
        <v>30000</v>
      </c>
      <c r="U11" s="91">
        <f>Q11+IFERROR(VLOOKUP($E:$E,'（居民）工资表-9月'!$E:$U,17,0),0)</f>
        <v>10500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19500</v>
      </c>
      <c r="AE11" s="94">
        <f>ROUND(MAX((AD11)*{0.03;0.1;0.2;0.25;0.3;0.35;0.45}-{0;2520;16920;31920;52920;85920;181920},0),2)</f>
        <v>585</v>
      </c>
      <c r="AF11" s="95">
        <f>IFERROR(VLOOKUP(E:E,'（居民）工资表-9月'!E:AF,28,0)+VLOOKUP(E:E,'（居民）工资表-9月'!E:AG,29,0),0)</f>
        <v>487.5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109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66000</v>
      </c>
      <c r="T12" s="91">
        <f>5000+IFERROR(VLOOKUP($E:$E,'（居民）工资表-9月'!$E:$T,16,0),0)</f>
        <v>30000</v>
      </c>
      <c r="U12" s="91">
        <f>Q12+IFERROR(VLOOKUP($E:$E,'（居民）工资表-9月'!$E:$U,17,0),0)</f>
        <v>11550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24450</v>
      </c>
      <c r="AE12" s="94">
        <f>ROUND(MAX((AD12)*{0.03;0.1;0.2;0.25;0.3;0.35;0.45}-{0;2520;16920;31920;52920;85920;181920},0),2)</f>
        <v>733.5</v>
      </c>
      <c r="AF12" s="95">
        <f>IFERROR(VLOOKUP(E:E,'（居民）工资表-9月'!E:AF,28,0)+VLOOKUP(E:E,'（居民）工资表-9月'!E:AG,29,0),0)</f>
        <v>611.25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109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72000</v>
      </c>
      <c r="T13" s="91">
        <f>5000+IFERROR(VLOOKUP($E:$E,'（居民）工资表-9月'!$E:$T,16,0),0)</f>
        <v>30000</v>
      </c>
      <c r="U13" s="91">
        <f>Q13+IFERROR(VLOOKUP($E:$E,'（居民）工资表-9月'!$E:$U,17,0),0)</f>
        <v>12600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29400</v>
      </c>
      <c r="AE13" s="94">
        <f>ROUND(MAX((AD13)*{0.03;0.1;0.2;0.25;0.3;0.35;0.45}-{0;2520;16920;31920;52920;85920;181920},0),2)</f>
        <v>882</v>
      </c>
      <c r="AF13" s="95">
        <f>IFERROR(VLOOKUP(E:E,'（居民）工资表-9月'!E:AF,28,0)+VLOOKUP(E:E,'（居民）工资表-9月'!E:AG,29,0),0)</f>
        <v>735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109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78000</v>
      </c>
      <c r="T14" s="91">
        <f>5000+IFERROR(VLOOKUP($E:$E,'（居民）工资表-9月'!$E:$T,16,0),0)</f>
        <v>30000</v>
      </c>
      <c r="U14" s="91">
        <f>Q14+IFERROR(VLOOKUP($E:$E,'（居民）工资表-9月'!$E:$U,17,0),0)</f>
        <v>13650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34350</v>
      </c>
      <c r="AE14" s="94">
        <f>ROUND(MAX((AD14)*{0.03;0.1;0.2;0.25;0.3;0.35;0.45}-{0;2520;16920;31920;52920;85920;181920},0),2)</f>
        <v>1030.5</v>
      </c>
      <c r="AF14" s="95">
        <f>IFERROR(VLOOKUP(E:E,'（居民）工资表-9月'!E:AF,28,0)+VLOOKUP(E:E,'（居民）工资表-9月'!E:AG,29,0),0)</f>
        <v>858.75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109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84000</v>
      </c>
      <c r="T15" s="91">
        <f>5000+IFERROR(VLOOKUP($E:$E,'（居民）工资表-9月'!$E:$T,16,0),0)</f>
        <v>30000</v>
      </c>
      <c r="U15" s="91">
        <f>Q15+IFERROR(VLOOKUP($E:$E,'（居民）工资表-9月'!$E:$U,17,0),0)</f>
        <v>14700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39300</v>
      </c>
      <c r="AE15" s="94">
        <f>ROUND(MAX((AD15)*{0.03;0.1;0.2;0.25;0.3;0.35;0.45}-{0;2520;16920;31920;52920;85920;181920},0),2)</f>
        <v>1410</v>
      </c>
      <c r="AF15" s="95">
        <f>IFERROR(VLOOKUP(E:E,'（居民）工资表-9月'!E:AF,28,0)+VLOOKUP(E:E,'（居民）工资表-9月'!E:AG,29,0),0)</f>
        <v>982.5</v>
      </c>
      <c r="AG15" s="95">
        <f t="shared" si="7"/>
        <v>427.5</v>
      </c>
      <c r="AH15" s="102">
        <f t="shared" si="8"/>
        <v>11122.5</v>
      </c>
      <c r="AI15" s="103"/>
      <c r="AJ15" s="102">
        <f t="shared" si="9"/>
        <v>11122.5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109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90000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15750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44250</v>
      </c>
      <c r="AE16" s="94">
        <f>ROUND(MAX((AD16)*{0.03;0.1;0.2;0.25;0.3;0.35;0.45}-{0;2520;16920;31920;52920;85920;181920},0),2)</f>
        <v>1905</v>
      </c>
      <c r="AF16" s="95">
        <f>IFERROR(VLOOKUP(E:E,'（居民）工资表-9月'!E:AF,28,0)+VLOOKUP(E:E,'（居民）工资表-9月'!E:AG,29,0),0)</f>
        <v>1167.5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109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96000</v>
      </c>
      <c r="T17" s="91">
        <f>5000+IFERROR(VLOOKUP($E:$E,'（居民）工资表-9月'!$E:$T,16,0),0)</f>
        <v>30000</v>
      </c>
      <c r="U17" s="91">
        <f>Q17+IFERROR(VLOOKUP($E:$E,'（居民）工资表-9月'!$E:$U,17,0),0)</f>
        <v>16800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49200</v>
      </c>
      <c r="AE17" s="94">
        <f>ROUND(MAX((AD17)*{0.03;0.1;0.2;0.25;0.3;0.35;0.45}-{0;2520;16920;31920;52920;85920;181920},0),2)</f>
        <v>2400</v>
      </c>
      <c r="AF17" s="95">
        <f>IFERROR(VLOOKUP(E:E,'（居民）工资表-9月'!E:AF,28,0)+VLOOKUP(E:E,'（居民）工资表-9月'!E:AG,29,0),0)</f>
        <v>1580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109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102000</v>
      </c>
      <c r="T18" s="91">
        <f>5000+IFERROR(VLOOKUP($E:$E,'（居民）工资表-9月'!$E:$T,16,0),0)</f>
        <v>30000</v>
      </c>
      <c r="U18" s="91">
        <f>Q18+IFERROR(VLOOKUP($E:$E,'（居民）工资表-9月'!$E:$U,17,0),0)</f>
        <v>17850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54150</v>
      </c>
      <c r="AE18" s="94">
        <f>ROUND(MAX((AD18)*{0.03;0.1;0.2;0.25;0.3;0.35;0.45}-{0;2520;16920;31920;52920;85920;181920},0),2)</f>
        <v>2895</v>
      </c>
      <c r="AF18" s="95">
        <f>IFERROR(VLOOKUP(E:E,'（居民）工资表-9月'!E:AF,28,0)+VLOOKUP(E:E,'（居民）工资表-9月'!E:AG,29,0),0)</f>
        <v>1992.5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109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108000</v>
      </c>
      <c r="T19" s="91">
        <f>5000+IFERROR(VLOOKUP($E:$E,'（居民）工资表-9月'!$E:$T,16,0),0)</f>
        <v>30000</v>
      </c>
      <c r="U19" s="91">
        <f>Q19+IFERROR(VLOOKUP($E:$E,'（居民）工资表-9月'!$E:$U,17,0),0)</f>
        <v>18900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59100</v>
      </c>
      <c r="AE19" s="94">
        <f>ROUND(MAX((AD19)*{0.03;0.1;0.2;0.25;0.3;0.35;0.45}-{0;2520;16920;31920;52920;85920;181920},0),2)</f>
        <v>3390</v>
      </c>
      <c r="AF19" s="95">
        <f>IFERROR(VLOOKUP(E:E,'（居民）工资表-9月'!E:AF,28,0)+VLOOKUP(E:E,'（居民）工资表-9月'!E:AG,29,0),0)</f>
        <v>2405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109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114000</v>
      </c>
      <c r="T20" s="91">
        <f>5000+IFERROR(VLOOKUP($E:$E,'（居民）工资表-9月'!$E:$T,16,0),0)</f>
        <v>30000</v>
      </c>
      <c r="U20" s="91">
        <f>Q20+IFERROR(VLOOKUP($E:$E,'（居民）工资表-9月'!$E:$U,17,0),0)</f>
        <v>19950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64050</v>
      </c>
      <c r="AE20" s="94">
        <f>ROUND(MAX((AD20)*{0.03;0.1;0.2;0.25;0.3;0.35;0.45}-{0;2520;16920;31920;52920;85920;181920},0),2)</f>
        <v>3885</v>
      </c>
      <c r="AF20" s="95">
        <f>IFERROR(VLOOKUP(E:E,'（居民）工资表-9月'!E:AF,28,0)+VLOOKUP(E:E,'（居民）工资表-9月'!E:AG,29,0),0)</f>
        <v>2817.5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109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120000</v>
      </c>
      <c r="T21" s="91">
        <f>5000+IFERROR(VLOOKUP($E:$E,'（居民）工资表-9月'!$E:$T,16,0),0)</f>
        <v>30000</v>
      </c>
      <c r="U21" s="91">
        <f>Q21+IFERROR(VLOOKUP($E:$E,'（居民）工资表-9月'!$E:$U,17,0),0)</f>
        <v>21000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69000</v>
      </c>
      <c r="AE21" s="94">
        <f>ROUND(MAX((AD21)*{0.03;0.1;0.2;0.25;0.3;0.35;0.45}-{0;2520;16920;31920;52920;85920;181920},0),2)</f>
        <v>4380</v>
      </c>
      <c r="AF21" s="95">
        <f>IFERROR(VLOOKUP(E:E,'（居民）工资表-9月'!E:AF,28,0)+VLOOKUP(E:E,'（居民）工资表-9月'!E:AG,29,0),0)</f>
        <v>3230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109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126000</v>
      </c>
      <c r="T22" s="91">
        <f>5000+IFERROR(VLOOKUP($E:$E,'（居民）工资表-9月'!$E:$T,16,0),0)</f>
        <v>30000</v>
      </c>
      <c r="U22" s="91">
        <f>Q22+IFERROR(VLOOKUP($E:$E,'（居民）工资表-9月'!$E:$U,17,0),0)</f>
        <v>22050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73950</v>
      </c>
      <c r="AE22" s="94">
        <f>ROUND(MAX((AD22)*{0.03;0.1;0.2;0.25;0.3;0.35;0.45}-{0;2520;16920;31920;52920;85920;181920},0),2)</f>
        <v>4875</v>
      </c>
      <c r="AF22" s="95">
        <f>IFERROR(VLOOKUP(E:E,'（居民）工资表-9月'!E:AF,28,0)+VLOOKUP(E:E,'（居民）工资表-9月'!E:AG,29,0),0)</f>
        <v>3642.5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109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132000</v>
      </c>
      <c r="T23" s="91">
        <f>5000+IFERROR(VLOOKUP($E:$E,'（居民）工资表-9月'!$E:$T,16,0),0)</f>
        <v>30000</v>
      </c>
      <c r="U23" s="91">
        <f>Q23+IFERROR(VLOOKUP($E:$E,'（居民）工资表-9月'!$E:$U,17,0),0)</f>
        <v>23100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78900</v>
      </c>
      <c r="AE23" s="94">
        <f>ROUND(MAX((AD23)*{0.03;0.1;0.2;0.25;0.3;0.35;0.45}-{0;2520;16920;31920;52920;85920;181920},0),2)</f>
        <v>5370</v>
      </c>
      <c r="AF23" s="95">
        <f>IFERROR(VLOOKUP(E:E,'（居民）工资表-9月'!E:AF,28,0)+VLOOKUP(E:E,'（居民）工资表-9月'!E:AG,29,0),0)</f>
        <v>4055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1500000</v>
      </c>
      <c r="T24" s="74">
        <f t="shared" si="12"/>
        <v>600000</v>
      </c>
      <c r="U24" s="74">
        <f t="shared" si="12"/>
        <v>262500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637500</v>
      </c>
      <c r="AE24" s="74">
        <f t="shared" si="12"/>
        <v>34605</v>
      </c>
      <c r="AF24" s="74">
        <f t="shared" si="12"/>
        <v>25285</v>
      </c>
      <c r="AG24" s="74">
        <f t="shared" si="12"/>
        <v>9320</v>
      </c>
      <c r="AH24" s="74">
        <f t="shared" si="12"/>
        <v>196930</v>
      </c>
      <c r="AI24" s="105">
        <f t="shared" si="12"/>
        <v>0</v>
      </c>
      <c r="AJ24" s="74">
        <f t="shared" si="12"/>
        <v>196930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196930</v>
      </c>
      <c r="C29" s="48">
        <f>AG24</f>
        <v>9320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109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21000</v>
      </c>
      <c r="T4" s="91">
        <f>5000+IFERROR(VLOOKUP($E:$E,'（居民）工资表-10月'!$E:$T,16,0),0)</f>
        <v>35000</v>
      </c>
      <c r="U4" s="91">
        <f>Q4+IFERROR(VLOOKUP($E:$E,'（居民）工资表-10月'!$E:$U,17,0),0)</f>
        <v>3675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-17675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109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28000</v>
      </c>
      <c r="T5" s="91">
        <f>5000+IFERROR(VLOOKUP($E:$E,'（居民）工资表-10月'!$E:$T,16,0),0)</f>
        <v>35000</v>
      </c>
      <c r="U5" s="91">
        <f>Q5+IFERROR(VLOOKUP($E:$E,'（居民）工资表-10月'!$E:$U,17,0),0)</f>
        <v>4900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-11900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109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35000</v>
      </c>
      <c r="T6" s="91">
        <f>5000+IFERROR(VLOOKUP($E:$E,'（居民）工资表-10月'!$E:$T,16,0),0)</f>
        <v>35000</v>
      </c>
      <c r="U6" s="91">
        <f>Q6+IFERROR(VLOOKUP($E:$E,'（居民）工资表-10月'!$E:$U,17,0),0)</f>
        <v>6125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-6125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109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42000</v>
      </c>
      <c r="T7" s="91">
        <f>5000+IFERROR(VLOOKUP($E:$E,'（居民）工资表-10月'!$E:$T,16,0),0)</f>
        <v>35000</v>
      </c>
      <c r="U7" s="91">
        <f>Q7+IFERROR(VLOOKUP($E:$E,'（居民）工资表-10月'!$E:$U,17,0),0)</f>
        <v>7350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-350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109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49000</v>
      </c>
      <c r="T8" s="91">
        <f>5000+IFERROR(VLOOKUP($E:$E,'（居民）工资表-10月'!$E:$T,16,0),0)</f>
        <v>35000</v>
      </c>
      <c r="U8" s="91">
        <f>Q8+IFERROR(VLOOKUP($E:$E,'（居民）工资表-10月'!$E:$U,17,0),0)</f>
        <v>8575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5425</v>
      </c>
      <c r="AE8" s="94">
        <f>ROUND(MAX((AD8)*{0.03;0.1;0.2;0.25;0.3;0.35;0.45}-{0;2520;16920;31920;52920;85920;181920},0),2)</f>
        <v>162.75</v>
      </c>
      <c r="AF8" s="95">
        <f>IFERROR(VLOOKUP(E:E,'（居民）工资表-10月'!E:AF,28,0)+VLOOKUP(E:E,'（居民）工资表-10月'!E:AG,29,0),0)</f>
        <v>139.5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109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56000</v>
      </c>
      <c r="T9" s="91">
        <f>5000+IFERROR(VLOOKUP($E:$E,'（居民）工资表-10月'!$E:$T,16,0),0)</f>
        <v>35000</v>
      </c>
      <c r="U9" s="91">
        <f>Q9+IFERROR(VLOOKUP($E:$E,'（居民）工资表-10月'!$E:$U,17,0),0)</f>
        <v>9800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11200</v>
      </c>
      <c r="AE9" s="94">
        <f>ROUND(MAX((AD9)*{0.03;0.1;0.2;0.25;0.3;0.35;0.45}-{0;2520;16920;31920;52920;85920;181920},0),2)</f>
        <v>336</v>
      </c>
      <c r="AF9" s="95">
        <f>IFERROR(VLOOKUP(E:E,'（居民）工资表-10月'!E:AF,28,0)+VLOOKUP(E:E,'（居民）工资表-10月'!E:AG,29,0),0)</f>
        <v>288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109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63000</v>
      </c>
      <c r="T10" s="91">
        <f>5000+IFERROR(VLOOKUP($E:$E,'（居民）工资表-10月'!$E:$T,16,0),0)</f>
        <v>35000</v>
      </c>
      <c r="U10" s="91">
        <f>Q10+IFERROR(VLOOKUP($E:$E,'（居民）工资表-10月'!$E:$U,17,0),0)</f>
        <v>11025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16975</v>
      </c>
      <c r="AE10" s="94">
        <f>ROUND(MAX((AD10)*{0.03;0.1;0.2;0.25;0.3;0.35;0.45}-{0;2520;16920;31920;52920;85920;181920},0),2)</f>
        <v>509.25</v>
      </c>
      <c r="AF10" s="95">
        <f>IFERROR(VLOOKUP(E:E,'（居民）工资表-10月'!E:AF,28,0)+VLOOKUP(E:E,'（居民）工资表-10月'!E:AG,29,0),0)</f>
        <v>436.5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109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70000</v>
      </c>
      <c r="T11" s="91">
        <f>5000+IFERROR(VLOOKUP($E:$E,'（居民）工资表-10月'!$E:$T,16,0),0)</f>
        <v>35000</v>
      </c>
      <c r="U11" s="91">
        <f>Q11+IFERROR(VLOOKUP($E:$E,'（居民）工资表-10月'!$E:$U,17,0),0)</f>
        <v>12250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22750</v>
      </c>
      <c r="AE11" s="94">
        <f>ROUND(MAX((AD11)*{0.03;0.1;0.2;0.25;0.3;0.35;0.45}-{0;2520;16920;31920;52920;85920;181920},0),2)</f>
        <v>682.5</v>
      </c>
      <c r="AF11" s="95">
        <f>IFERROR(VLOOKUP(E:E,'（居民）工资表-10月'!E:AF,28,0)+VLOOKUP(E:E,'（居民）工资表-10月'!E:AG,29,0),0)</f>
        <v>585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109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77000</v>
      </c>
      <c r="T12" s="91">
        <f>5000+IFERROR(VLOOKUP($E:$E,'（居民）工资表-10月'!$E:$T,16,0),0)</f>
        <v>35000</v>
      </c>
      <c r="U12" s="91">
        <f>Q12+IFERROR(VLOOKUP($E:$E,'（居民）工资表-10月'!$E:$U,17,0),0)</f>
        <v>13475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28525</v>
      </c>
      <c r="AE12" s="94">
        <f>ROUND(MAX((AD12)*{0.03;0.1;0.2;0.25;0.3;0.35;0.45}-{0;2520;16920;31920;52920;85920;181920},0),2)</f>
        <v>855.75</v>
      </c>
      <c r="AF12" s="95">
        <f>IFERROR(VLOOKUP(E:E,'（居民）工资表-10月'!E:AF,28,0)+VLOOKUP(E:E,'（居民）工资表-10月'!E:AG,29,0),0)</f>
        <v>733.5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109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84000</v>
      </c>
      <c r="T13" s="91">
        <f>5000+IFERROR(VLOOKUP($E:$E,'（居民）工资表-10月'!$E:$T,16,0),0)</f>
        <v>35000</v>
      </c>
      <c r="U13" s="91">
        <f>Q13+IFERROR(VLOOKUP($E:$E,'（居民）工资表-10月'!$E:$U,17,0),0)</f>
        <v>14700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34300</v>
      </c>
      <c r="AE13" s="94">
        <f>ROUND(MAX((AD13)*{0.03;0.1;0.2;0.25;0.3;0.35;0.45}-{0;2520;16920;31920;52920;85920;181920},0),2)</f>
        <v>1029</v>
      </c>
      <c r="AF13" s="95">
        <f>IFERROR(VLOOKUP(E:E,'（居民）工资表-10月'!E:AF,28,0)+VLOOKUP(E:E,'（居民）工资表-10月'!E:AG,29,0),0)</f>
        <v>882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109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91000</v>
      </c>
      <c r="T14" s="91">
        <f>5000+IFERROR(VLOOKUP($E:$E,'（居民）工资表-10月'!$E:$T,16,0),0)</f>
        <v>35000</v>
      </c>
      <c r="U14" s="91">
        <f>Q14+IFERROR(VLOOKUP($E:$E,'（居民）工资表-10月'!$E:$U,17,0),0)</f>
        <v>15925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40075</v>
      </c>
      <c r="AE14" s="94">
        <f>ROUND(MAX((AD14)*{0.03;0.1;0.2;0.25;0.3;0.35;0.45}-{0;2520;16920;31920;52920;85920;181920},0),2)</f>
        <v>1487.5</v>
      </c>
      <c r="AF14" s="95">
        <f>IFERROR(VLOOKUP(E:E,'（居民）工资表-10月'!E:AF,28,0)+VLOOKUP(E:E,'（居民）工资表-10月'!E:AG,29,0),0)</f>
        <v>1030.5</v>
      </c>
      <c r="AG14" s="95">
        <f t="shared" si="7"/>
        <v>457</v>
      </c>
      <c r="AH14" s="102">
        <f t="shared" si="8"/>
        <v>10268</v>
      </c>
      <c r="AI14" s="103"/>
      <c r="AJ14" s="102">
        <f t="shared" si="9"/>
        <v>10268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109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98000</v>
      </c>
      <c r="T15" s="91">
        <f>5000+IFERROR(VLOOKUP($E:$E,'（居民）工资表-10月'!$E:$T,16,0),0)</f>
        <v>35000</v>
      </c>
      <c r="U15" s="91">
        <f>Q15+IFERROR(VLOOKUP($E:$E,'（居民）工资表-10月'!$E:$U,17,0),0)</f>
        <v>17150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45850</v>
      </c>
      <c r="AE15" s="94">
        <f>ROUND(MAX((AD15)*{0.03;0.1;0.2;0.25;0.3;0.35;0.45}-{0;2520;16920;31920;52920;85920;181920},0),2)</f>
        <v>2065</v>
      </c>
      <c r="AF15" s="95">
        <f>IFERROR(VLOOKUP(E:E,'（居民）工资表-10月'!E:AF,28,0)+VLOOKUP(E:E,'（居民）工资表-10月'!E:AG,29,0),0)</f>
        <v>1410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109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105000</v>
      </c>
      <c r="T16" s="91">
        <f>5000+IFERROR(VLOOKUP($E:$E,'（居民）工资表-10月'!$E:$T,16,0),0)</f>
        <v>35000</v>
      </c>
      <c r="U16" s="91">
        <f>Q16+IFERROR(VLOOKUP($E:$E,'（居民）工资表-10月'!$E:$U,17,0),0)</f>
        <v>18375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51625</v>
      </c>
      <c r="AE16" s="94">
        <f>ROUND(MAX((AD16)*{0.03;0.1;0.2;0.25;0.3;0.35;0.45}-{0;2520;16920;31920;52920;85920;181920},0),2)</f>
        <v>2642.5</v>
      </c>
      <c r="AF16" s="95">
        <f>IFERROR(VLOOKUP(E:E,'（居民）工资表-10月'!E:AF,28,0)+VLOOKUP(E:E,'（居民）工资表-10月'!E:AG,29,0),0)</f>
        <v>1905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109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112000</v>
      </c>
      <c r="T17" s="91">
        <f>5000+IFERROR(VLOOKUP($E:$E,'（居民）工资表-10月'!$E:$T,16,0),0)</f>
        <v>35000</v>
      </c>
      <c r="U17" s="91">
        <f>Q17+IFERROR(VLOOKUP($E:$E,'（居民）工资表-10月'!$E:$U,17,0),0)</f>
        <v>19600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57400</v>
      </c>
      <c r="AE17" s="94">
        <f>ROUND(MAX((AD17)*{0.03;0.1;0.2;0.25;0.3;0.35;0.45}-{0;2520;16920;31920;52920;85920;181920},0),2)</f>
        <v>3220</v>
      </c>
      <c r="AF17" s="95">
        <f>IFERROR(VLOOKUP(E:E,'（居民）工资表-10月'!E:AF,28,0)+VLOOKUP(E:E,'（居民）工资表-10月'!E:AG,29,0),0)</f>
        <v>2400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109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119000</v>
      </c>
      <c r="T18" s="91">
        <f>5000+IFERROR(VLOOKUP($E:$E,'（居民）工资表-10月'!$E:$T,16,0),0)</f>
        <v>35000</v>
      </c>
      <c r="U18" s="91">
        <f>Q18+IFERROR(VLOOKUP($E:$E,'（居民）工资表-10月'!$E:$U,17,0),0)</f>
        <v>20825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63175</v>
      </c>
      <c r="AE18" s="94">
        <f>ROUND(MAX((AD18)*{0.03;0.1;0.2;0.25;0.3;0.35;0.45}-{0;2520;16920;31920;52920;85920;181920},0),2)</f>
        <v>3797.5</v>
      </c>
      <c r="AF18" s="95">
        <f>IFERROR(VLOOKUP(E:E,'（居民）工资表-10月'!E:AF,28,0)+VLOOKUP(E:E,'（居民）工资表-10月'!E:AG,29,0),0)</f>
        <v>2895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109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126000</v>
      </c>
      <c r="T19" s="91">
        <f>5000+IFERROR(VLOOKUP($E:$E,'（居民）工资表-10月'!$E:$T,16,0),0)</f>
        <v>35000</v>
      </c>
      <c r="U19" s="91">
        <f>Q19+IFERROR(VLOOKUP($E:$E,'（居民）工资表-10月'!$E:$U,17,0),0)</f>
        <v>22050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68950</v>
      </c>
      <c r="AE19" s="94">
        <f>ROUND(MAX((AD19)*{0.03;0.1;0.2;0.25;0.3;0.35;0.45}-{0;2520;16920;31920;52920;85920;181920},0),2)</f>
        <v>4375</v>
      </c>
      <c r="AF19" s="95">
        <f>IFERROR(VLOOKUP(E:E,'（居民）工资表-10月'!E:AF,28,0)+VLOOKUP(E:E,'（居民）工资表-10月'!E:AG,29,0),0)</f>
        <v>3390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109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133000</v>
      </c>
      <c r="T20" s="91">
        <f>5000+IFERROR(VLOOKUP($E:$E,'（居民）工资表-10月'!$E:$T,16,0),0)</f>
        <v>35000</v>
      </c>
      <c r="U20" s="91">
        <f>Q20+IFERROR(VLOOKUP($E:$E,'（居民）工资表-10月'!$E:$U,17,0),0)</f>
        <v>23275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74725</v>
      </c>
      <c r="AE20" s="94">
        <f>ROUND(MAX((AD20)*{0.03;0.1;0.2;0.25;0.3;0.35;0.45}-{0;2520;16920;31920;52920;85920;181920},0),2)</f>
        <v>4952.5</v>
      </c>
      <c r="AF20" s="95">
        <f>IFERROR(VLOOKUP(E:E,'（居民）工资表-10月'!E:AF,28,0)+VLOOKUP(E:E,'（居民）工资表-10月'!E:AG,29,0),0)</f>
        <v>3885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109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140000</v>
      </c>
      <c r="T21" s="91">
        <f>5000+IFERROR(VLOOKUP($E:$E,'（居民）工资表-10月'!$E:$T,16,0),0)</f>
        <v>35000</v>
      </c>
      <c r="U21" s="91">
        <f>Q21+IFERROR(VLOOKUP($E:$E,'（居民）工资表-10月'!$E:$U,17,0),0)</f>
        <v>24500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80500</v>
      </c>
      <c r="AE21" s="94">
        <f>ROUND(MAX((AD21)*{0.03;0.1;0.2;0.25;0.3;0.35;0.45}-{0;2520;16920;31920;52920;85920;181920},0),2)</f>
        <v>5530</v>
      </c>
      <c r="AF21" s="95">
        <f>IFERROR(VLOOKUP(E:E,'（居民）工资表-10月'!E:AF,28,0)+VLOOKUP(E:E,'（居民）工资表-10月'!E:AG,29,0),0)</f>
        <v>4380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109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147000</v>
      </c>
      <c r="T22" s="91">
        <f>5000+IFERROR(VLOOKUP($E:$E,'（居民）工资表-10月'!$E:$T,16,0),0)</f>
        <v>35000</v>
      </c>
      <c r="U22" s="91">
        <f>Q22+IFERROR(VLOOKUP($E:$E,'（居民）工资表-10月'!$E:$U,17,0),0)</f>
        <v>25725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86275</v>
      </c>
      <c r="AE22" s="94">
        <f>ROUND(MAX((AD22)*{0.03;0.1;0.2;0.25;0.3;0.35;0.45}-{0;2520;16920;31920;52920;85920;181920},0),2)</f>
        <v>6107.5</v>
      </c>
      <c r="AF22" s="95">
        <f>IFERROR(VLOOKUP(E:E,'（居民）工资表-10月'!E:AF,28,0)+VLOOKUP(E:E,'（居民）工资表-10月'!E:AG,29,0),0)</f>
        <v>4875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109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154000</v>
      </c>
      <c r="T23" s="91">
        <f>5000+IFERROR(VLOOKUP($E:$E,'（居民）工资表-10月'!$E:$T,16,0),0)</f>
        <v>35000</v>
      </c>
      <c r="U23" s="91">
        <f>Q23+IFERROR(VLOOKUP($E:$E,'（居民）工资表-10月'!$E:$U,17,0),0)</f>
        <v>26950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92050</v>
      </c>
      <c r="AE23" s="94">
        <f>ROUND(MAX((AD23)*{0.03;0.1;0.2;0.25;0.3;0.35;0.45}-{0;2520;16920;31920;52920;85920;181920},0),2)</f>
        <v>6685</v>
      </c>
      <c r="AF23" s="95">
        <f>IFERROR(VLOOKUP(E:E,'（居民）工资表-10月'!E:AF,28,0)+VLOOKUP(E:E,'（居民）工资表-10月'!E:AG,29,0),0)</f>
        <v>5370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1750000</v>
      </c>
      <c r="T24" s="74">
        <f t="shared" si="12"/>
        <v>700000</v>
      </c>
      <c r="U24" s="74">
        <f t="shared" si="12"/>
        <v>306250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743750</v>
      </c>
      <c r="AE24" s="74">
        <f t="shared" si="12"/>
        <v>44437.75</v>
      </c>
      <c r="AF24" s="74">
        <f t="shared" si="12"/>
        <v>34605</v>
      </c>
      <c r="AG24" s="74">
        <f t="shared" si="12"/>
        <v>9832.75</v>
      </c>
      <c r="AH24" s="74">
        <f t="shared" si="12"/>
        <v>196417.25</v>
      </c>
      <c r="AI24" s="105">
        <f t="shared" si="12"/>
        <v>0</v>
      </c>
      <c r="AJ24" s="74">
        <f t="shared" si="12"/>
        <v>196417.25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196417.25</v>
      </c>
      <c r="C29" s="48">
        <f>AG24</f>
        <v>9832.75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109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24000</v>
      </c>
      <c r="T4" s="91">
        <f>5000+IFERROR(VLOOKUP($E:$E,'（居民）工资表-11月'!$E:$T,16,0),0)</f>
        <v>40000</v>
      </c>
      <c r="U4" s="91">
        <f>Q4+IFERROR(VLOOKUP($E:$E,'（居民）工资表-11月'!$E:$U,17,0),0)</f>
        <v>4200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-20200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109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32000</v>
      </c>
      <c r="T5" s="91">
        <f>5000+IFERROR(VLOOKUP($E:$E,'（居民）工资表-11月'!$E:$T,16,0),0)</f>
        <v>40000</v>
      </c>
      <c r="U5" s="91">
        <f>Q5+IFERROR(VLOOKUP($E:$E,'（居民）工资表-11月'!$E:$U,17,0),0)</f>
        <v>5600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-13600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109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40000</v>
      </c>
      <c r="T6" s="91">
        <f>5000+IFERROR(VLOOKUP($E:$E,'（居民）工资表-11月'!$E:$T,16,0),0)</f>
        <v>40000</v>
      </c>
      <c r="U6" s="91">
        <f>Q6+IFERROR(VLOOKUP($E:$E,'（居民）工资表-11月'!$E:$U,17,0),0)</f>
        <v>7000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-7000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109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48000</v>
      </c>
      <c r="T7" s="91">
        <f>5000+IFERROR(VLOOKUP($E:$E,'（居民）工资表-11月'!$E:$T,16,0),0)</f>
        <v>40000</v>
      </c>
      <c r="U7" s="91">
        <f>Q7+IFERROR(VLOOKUP($E:$E,'（居民）工资表-11月'!$E:$U,17,0),0)</f>
        <v>8400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-400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109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56000</v>
      </c>
      <c r="T8" s="91">
        <f>5000+IFERROR(VLOOKUP($E:$E,'（居民）工资表-11月'!$E:$T,16,0),0)</f>
        <v>40000</v>
      </c>
      <c r="U8" s="91">
        <f>Q8+IFERROR(VLOOKUP($E:$E,'（居民）工资表-11月'!$E:$U,17,0),0)</f>
        <v>9800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6200</v>
      </c>
      <c r="AE8" s="94">
        <f>ROUND(MAX((AD8)*{0.03;0.1;0.2;0.25;0.3;0.35;0.45}-{0;2520;16920;31920;52920;85920;181920},0),2)</f>
        <v>186</v>
      </c>
      <c r="AF8" s="95">
        <f>IFERROR(VLOOKUP(E:E,'（居民）工资表-11月'!E:AF,28,0)+VLOOKUP(E:E,'（居民）工资表-11月'!E:AG,29,0),0)</f>
        <v>162.75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109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64000</v>
      </c>
      <c r="T9" s="91">
        <f>5000+IFERROR(VLOOKUP($E:$E,'（居民）工资表-11月'!$E:$T,16,0),0)</f>
        <v>40000</v>
      </c>
      <c r="U9" s="91">
        <f>Q9+IFERROR(VLOOKUP($E:$E,'（居民）工资表-11月'!$E:$U,17,0),0)</f>
        <v>11200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12800</v>
      </c>
      <c r="AE9" s="94">
        <f>ROUND(MAX((AD9)*{0.03;0.1;0.2;0.25;0.3;0.35;0.45}-{0;2520;16920;31920;52920;85920;181920},0),2)</f>
        <v>384</v>
      </c>
      <c r="AF9" s="95">
        <f>IFERROR(VLOOKUP(E:E,'（居民）工资表-11月'!E:AF,28,0)+VLOOKUP(E:E,'（居民）工资表-11月'!E:AG,29,0),0)</f>
        <v>336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109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72000</v>
      </c>
      <c r="T10" s="91">
        <f>5000+IFERROR(VLOOKUP($E:$E,'（居民）工资表-11月'!$E:$T,16,0),0)</f>
        <v>40000</v>
      </c>
      <c r="U10" s="91">
        <f>Q10+IFERROR(VLOOKUP($E:$E,'（居民）工资表-11月'!$E:$U,17,0),0)</f>
        <v>12600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19400</v>
      </c>
      <c r="AE10" s="94">
        <f>ROUND(MAX((AD10)*{0.03;0.1;0.2;0.25;0.3;0.35;0.45}-{0;2520;16920;31920;52920;85920;181920},0),2)</f>
        <v>582</v>
      </c>
      <c r="AF10" s="95">
        <f>IFERROR(VLOOKUP(E:E,'（居民）工资表-11月'!E:AF,28,0)+VLOOKUP(E:E,'（居民）工资表-11月'!E:AG,29,0),0)</f>
        <v>509.25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109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80000</v>
      </c>
      <c r="T11" s="91">
        <f>5000+IFERROR(VLOOKUP($E:$E,'（居民）工资表-11月'!$E:$T,16,0),0)</f>
        <v>40000</v>
      </c>
      <c r="U11" s="91">
        <f>Q11+IFERROR(VLOOKUP($E:$E,'（居民）工资表-11月'!$E:$U,17,0),0)</f>
        <v>14000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26000</v>
      </c>
      <c r="AE11" s="94">
        <f>ROUND(MAX((AD11)*{0.03;0.1;0.2;0.25;0.3;0.35;0.45}-{0;2520;16920;31920;52920;85920;181920},0),2)</f>
        <v>780</v>
      </c>
      <c r="AF11" s="95">
        <f>IFERROR(VLOOKUP(E:E,'（居民）工资表-11月'!E:AF,28,0)+VLOOKUP(E:E,'（居民）工资表-11月'!E:AG,29,0),0)</f>
        <v>682.5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109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88000</v>
      </c>
      <c r="T12" s="91">
        <f>5000+IFERROR(VLOOKUP($E:$E,'（居民）工资表-11月'!$E:$T,16,0),0)</f>
        <v>40000</v>
      </c>
      <c r="U12" s="91">
        <f>Q12+IFERROR(VLOOKUP($E:$E,'（居民）工资表-11月'!$E:$U,17,0),0)</f>
        <v>15400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32600</v>
      </c>
      <c r="AE12" s="94">
        <f>ROUND(MAX((AD12)*{0.03;0.1;0.2;0.25;0.3;0.35;0.45}-{0;2520;16920;31920;52920;85920;181920},0),2)</f>
        <v>978</v>
      </c>
      <c r="AF12" s="95">
        <f>IFERROR(VLOOKUP(E:E,'（居民）工资表-11月'!E:AF,28,0)+VLOOKUP(E:E,'（居民）工资表-11月'!E:AG,29,0),0)</f>
        <v>855.75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109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96000</v>
      </c>
      <c r="T13" s="91">
        <f>5000+IFERROR(VLOOKUP($E:$E,'（居民）工资表-11月'!$E:$T,16,0),0)</f>
        <v>40000</v>
      </c>
      <c r="U13" s="91">
        <f>Q13+IFERROR(VLOOKUP($E:$E,'（居民）工资表-11月'!$E:$U,17,0),0)</f>
        <v>16800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39200</v>
      </c>
      <c r="AE13" s="94">
        <f>ROUND(MAX((AD13)*{0.03;0.1;0.2;0.25;0.3;0.35;0.45}-{0;2520;16920;31920;52920;85920;181920},0),2)</f>
        <v>1400</v>
      </c>
      <c r="AF13" s="95">
        <f>IFERROR(VLOOKUP(E:E,'（居民）工资表-11月'!E:AF,28,0)+VLOOKUP(E:E,'（居民）工资表-11月'!E:AG,29,0),0)</f>
        <v>1029</v>
      </c>
      <c r="AG13" s="95">
        <f t="shared" si="7"/>
        <v>371</v>
      </c>
      <c r="AH13" s="102">
        <f t="shared" si="8"/>
        <v>9529</v>
      </c>
      <c r="AI13" s="103"/>
      <c r="AJ13" s="102">
        <f t="shared" si="9"/>
        <v>9529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109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104000</v>
      </c>
      <c r="T14" s="91">
        <f>5000+IFERROR(VLOOKUP($E:$E,'（居民）工资表-11月'!$E:$T,16,0),0)</f>
        <v>40000</v>
      </c>
      <c r="U14" s="91">
        <f>Q14+IFERROR(VLOOKUP($E:$E,'（居民）工资表-11月'!$E:$U,17,0),0)</f>
        <v>18200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45800</v>
      </c>
      <c r="AE14" s="94">
        <f>ROUND(MAX((AD14)*{0.03;0.1;0.2;0.25;0.3;0.35;0.45}-{0;2520;16920;31920;52920;85920;181920},0),2)</f>
        <v>2060</v>
      </c>
      <c r="AF14" s="95">
        <f>IFERROR(VLOOKUP(E:E,'（居民）工资表-11月'!E:AF,28,0)+VLOOKUP(E:E,'（居民）工资表-11月'!E:AG,29,0),0)</f>
        <v>1487.5</v>
      </c>
      <c r="AG14" s="95">
        <f t="shared" si="7"/>
        <v>572.5</v>
      </c>
      <c r="AH14" s="102">
        <f t="shared" si="8"/>
        <v>10152.5</v>
      </c>
      <c r="AI14" s="103"/>
      <c r="AJ14" s="102">
        <f t="shared" si="9"/>
        <v>10152.5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109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112000</v>
      </c>
      <c r="T15" s="91">
        <f>5000+IFERROR(VLOOKUP($E:$E,'（居民）工资表-11月'!$E:$T,16,0),0)</f>
        <v>40000</v>
      </c>
      <c r="U15" s="91">
        <f>Q15+IFERROR(VLOOKUP($E:$E,'（居民）工资表-11月'!$E:$U,17,0),0)</f>
        <v>19600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52400</v>
      </c>
      <c r="AE15" s="94">
        <f>ROUND(MAX((AD15)*{0.03;0.1;0.2;0.25;0.3;0.35;0.45}-{0;2520;16920;31920;52920;85920;181920},0),2)</f>
        <v>2720</v>
      </c>
      <c r="AF15" s="95">
        <f>IFERROR(VLOOKUP(E:E,'（居民）工资表-11月'!E:AF,28,0)+VLOOKUP(E:E,'（居民）工资表-11月'!E:AG,29,0),0)</f>
        <v>2065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109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120000</v>
      </c>
      <c r="T16" s="91">
        <f>5000+IFERROR(VLOOKUP($E:$E,'（居民）工资表-11月'!$E:$T,16,0),0)</f>
        <v>40000</v>
      </c>
      <c r="U16" s="91">
        <f>Q16+IFERROR(VLOOKUP($E:$E,'（居民）工资表-11月'!$E:$U,17,0),0)</f>
        <v>21000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59000</v>
      </c>
      <c r="AE16" s="94">
        <f>ROUND(MAX((AD16)*{0.03;0.1;0.2;0.25;0.3;0.35;0.45}-{0;2520;16920;31920;52920;85920;181920},0),2)</f>
        <v>3380</v>
      </c>
      <c r="AF16" s="95">
        <f>IFERROR(VLOOKUP(E:E,'（居民）工资表-11月'!E:AF,28,0)+VLOOKUP(E:E,'（居民）工资表-11月'!E:AG,29,0),0)</f>
        <v>2642.5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109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128000</v>
      </c>
      <c r="T17" s="91">
        <f>5000+IFERROR(VLOOKUP($E:$E,'（居民）工资表-11月'!$E:$T,16,0),0)</f>
        <v>40000</v>
      </c>
      <c r="U17" s="91">
        <f>Q17+IFERROR(VLOOKUP($E:$E,'（居民）工资表-11月'!$E:$U,17,0),0)</f>
        <v>22400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65600</v>
      </c>
      <c r="AE17" s="94">
        <f>ROUND(MAX((AD17)*{0.03;0.1;0.2;0.25;0.3;0.35;0.45}-{0;2520;16920;31920;52920;85920;181920},0),2)</f>
        <v>4040</v>
      </c>
      <c r="AF17" s="95">
        <f>IFERROR(VLOOKUP(E:E,'（居民）工资表-11月'!E:AF,28,0)+VLOOKUP(E:E,'（居民）工资表-11月'!E:AG,29,0),0)</f>
        <v>3220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109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136000</v>
      </c>
      <c r="T18" s="91">
        <f>5000+IFERROR(VLOOKUP($E:$E,'（居民）工资表-11月'!$E:$T,16,0),0)</f>
        <v>40000</v>
      </c>
      <c r="U18" s="91">
        <f>Q18+IFERROR(VLOOKUP($E:$E,'（居民）工资表-11月'!$E:$U,17,0),0)</f>
        <v>23800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72200</v>
      </c>
      <c r="AE18" s="94">
        <f>ROUND(MAX((AD18)*{0.03;0.1;0.2;0.25;0.3;0.35;0.45}-{0;2520;16920;31920;52920;85920;181920},0),2)</f>
        <v>4700</v>
      </c>
      <c r="AF18" s="95">
        <f>IFERROR(VLOOKUP(E:E,'（居民）工资表-11月'!E:AF,28,0)+VLOOKUP(E:E,'（居民）工资表-11月'!E:AG,29,0),0)</f>
        <v>3797.5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109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144000</v>
      </c>
      <c r="T19" s="91">
        <f>5000+IFERROR(VLOOKUP($E:$E,'（居民）工资表-11月'!$E:$T,16,0),0)</f>
        <v>40000</v>
      </c>
      <c r="U19" s="91">
        <f>Q19+IFERROR(VLOOKUP($E:$E,'（居民）工资表-11月'!$E:$U,17,0),0)</f>
        <v>25200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78800</v>
      </c>
      <c r="AE19" s="94">
        <f>ROUND(MAX((AD19)*{0.03;0.1;0.2;0.25;0.3;0.35;0.45}-{0;2520;16920;31920;52920;85920;181920},0),2)</f>
        <v>5360</v>
      </c>
      <c r="AF19" s="95">
        <f>IFERROR(VLOOKUP(E:E,'（居民）工资表-11月'!E:AF,28,0)+VLOOKUP(E:E,'（居民）工资表-11月'!E:AG,29,0),0)</f>
        <v>4375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109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152000</v>
      </c>
      <c r="T20" s="91">
        <f>5000+IFERROR(VLOOKUP($E:$E,'（居民）工资表-11月'!$E:$T,16,0),0)</f>
        <v>40000</v>
      </c>
      <c r="U20" s="91">
        <f>Q20+IFERROR(VLOOKUP($E:$E,'（居民）工资表-11月'!$E:$U,17,0),0)</f>
        <v>26600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85400</v>
      </c>
      <c r="AE20" s="94">
        <f>ROUND(MAX((AD20)*{0.03;0.1;0.2;0.25;0.3;0.35;0.45}-{0;2520;16920;31920;52920;85920;181920},0),2)</f>
        <v>6020</v>
      </c>
      <c r="AF20" s="95">
        <f>IFERROR(VLOOKUP(E:E,'（居民）工资表-11月'!E:AF,28,0)+VLOOKUP(E:E,'（居民）工资表-11月'!E:AG,29,0),0)</f>
        <v>4952.5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109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160000</v>
      </c>
      <c r="T21" s="91">
        <f>5000+IFERROR(VLOOKUP($E:$E,'（居民）工资表-11月'!$E:$T,16,0),0)</f>
        <v>40000</v>
      </c>
      <c r="U21" s="91">
        <f>Q21+IFERROR(VLOOKUP($E:$E,'（居民）工资表-11月'!$E:$U,17,0),0)</f>
        <v>28000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92000</v>
      </c>
      <c r="AE21" s="94">
        <f>ROUND(MAX((AD21)*{0.03;0.1;0.2;0.25;0.3;0.35;0.45}-{0;2520;16920;31920;52920;85920;181920},0),2)</f>
        <v>6680</v>
      </c>
      <c r="AF21" s="95">
        <f>IFERROR(VLOOKUP(E:E,'（居民）工资表-11月'!E:AF,28,0)+VLOOKUP(E:E,'（居民）工资表-11月'!E:AG,29,0),0)</f>
        <v>5530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109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168000</v>
      </c>
      <c r="T22" s="91">
        <f>5000+IFERROR(VLOOKUP($E:$E,'（居民）工资表-11月'!$E:$T,16,0),0)</f>
        <v>40000</v>
      </c>
      <c r="U22" s="91">
        <f>Q22+IFERROR(VLOOKUP($E:$E,'（居民）工资表-11月'!$E:$U,17,0),0)</f>
        <v>29400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98600</v>
      </c>
      <c r="AE22" s="94">
        <f>ROUND(MAX((AD22)*{0.03;0.1;0.2;0.25;0.3;0.35;0.45}-{0;2520;16920;31920;52920;85920;181920},0),2)</f>
        <v>7340</v>
      </c>
      <c r="AF22" s="95">
        <f>IFERROR(VLOOKUP(E:E,'（居民）工资表-11月'!E:AF,28,0)+VLOOKUP(E:E,'（居民）工资表-11月'!E:AG,29,0),0)</f>
        <v>6107.5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109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176000</v>
      </c>
      <c r="T23" s="91">
        <f>5000+IFERROR(VLOOKUP($E:$E,'（居民）工资表-11月'!$E:$T,16,0),0)</f>
        <v>40000</v>
      </c>
      <c r="U23" s="91">
        <f>Q23+IFERROR(VLOOKUP($E:$E,'（居民）工资表-11月'!$E:$U,17,0),0)</f>
        <v>30800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105200</v>
      </c>
      <c r="AE23" s="94">
        <f>ROUND(MAX((AD23)*{0.03;0.1;0.2;0.25;0.3;0.35;0.45}-{0;2520;16920;31920;52920;85920;181920},0),2)</f>
        <v>8000</v>
      </c>
      <c r="AF23" s="95">
        <f>IFERROR(VLOOKUP(E:E,'（居民）工资表-11月'!E:AF,28,0)+VLOOKUP(E:E,'（居民）工资表-11月'!E:AG,29,0),0)</f>
        <v>6685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2000000</v>
      </c>
      <c r="T24" s="74">
        <f t="shared" si="12"/>
        <v>800000</v>
      </c>
      <c r="U24" s="74">
        <f t="shared" si="12"/>
        <v>350000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850000</v>
      </c>
      <c r="AE24" s="74">
        <f t="shared" si="12"/>
        <v>54610</v>
      </c>
      <c r="AF24" s="74">
        <f t="shared" si="12"/>
        <v>44437.75</v>
      </c>
      <c r="AG24" s="74">
        <f t="shared" si="12"/>
        <v>10172.25</v>
      </c>
      <c r="AH24" s="74">
        <f t="shared" si="12"/>
        <v>196077.75</v>
      </c>
      <c r="AI24" s="105">
        <f t="shared" si="12"/>
        <v>0</v>
      </c>
      <c r="AJ24" s="74">
        <f t="shared" si="12"/>
        <v>196077.75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196077.75</v>
      </c>
      <c r="C29" s="48">
        <f>AG24</f>
        <v>10172.25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130</v>
      </c>
      <c r="C1" s="1"/>
      <c r="D1" s="1"/>
      <c r="E1" s="1"/>
    </row>
    <row r="2" ht="21" spans="2:2">
      <c r="B2" s="2"/>
    </row>
    <row r="3" ht="27.75" customHeight="1" spans="2:5">
      <c r="B3" s="3" t="s">
        <v>131</v>
      </c>
      <c r="C3" s="4" t="s">
        <v>132</v>
      </c>
      <c r="D3" s="4" t="s">
        <v>133</v>
      </c>
      <c r="E3" s="4" t="s">
        <v>134</v>
      </c>
    </row>
    <row r="4" ht="29.25" customHeight="1" spans="2:5">
      <c r="B4" s="5">
        <v>1</v>
      </c>
      <c r="C4" s="6" t="s">
        <v>135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136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137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138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139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140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141</v>
      </c>
      <c r="D10" s="7">
        <v>0.45</v>
      </c>
      <c r="E10" s="8">
        <v>181920</v>
      </c>
    </row>
    <row r="13" ht="57" customHeight="1" spans="2:5">
      <c r="B13" s="1" t="s">
        <v>142</v>
      </c>
      <c r="C13" s="1"/>
      <c r="D13" s="1"/>
      <c r="E13" s="1"/>
    </row>
    <row r="14" ht="21" spans="2:2">
      <c r="B14" s="2"/>
    </row>
    <row r="15" ht="27.75" customHeight="1" spans="2:5">
      <c r="B15" s="3" t="s">
        <v>131</v>
      </c>
      <c r="C15" s="4" t="s">
        <v>143</v>
      </c>
      <c r="D15" s="4" t="s">
        <v>133</v>
      </c>
      <c r="E15" s="4" t="s">
        <v>134</v>
      </c>
    </row>
    <row r="16" ht="29.25" customHeight="1" spans="2:5">
      <c r="B16" s="5">
        <v>1</v>
      </c>
      <c r="C16" s="6" t="s">
        <v>144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145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146</v>
      </c>
      <c r="D18" s="7">
        <v>0.4</v>
      </c>
      <c r="E18" s="8">
        <v>7000</v>
      </c>
    </row>
    <row r="21" ht="47.25" customHeight="1" spans="2:5">
      <c r="B21" s="1" t="s">
        <v>147</v>
      </c>
      <c r="C21" s="1"/>
      <c r="D21" s="1"/>
      <c r="E21" s="1"/>
    </row>
    <row r="22" ht="21" spans="2:2">
      <c r="B22" s="2"/>
    </row>
    <row r="23" ht="27.75" customHeight="1" spans="2:5">
      <c r="B23" s="3" t="s">
        <v>131</v>
      </c>
      <c r="C23" s="4" t="s">
        <v>148</v>
      </c>
      <c r="D23" s="4" t="s">
        <v>133</v>
      </c>
      <c r="E23" s="4" t="s">
        <v>134</v>
      </c>
    </row>
    <row r="24" ht="29.25" customHeight="1" spans="2:5">
      <c r="B24" s="5">
        <v>1</v>
      </c>
      <c r="C24" s="6" t="s">
        <v>149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150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151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152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153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154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155</v>
      </c>
      <c r="D30" s="7">
        <v>0.45</v>
      </c>
      <c r="E30" s="8">
        <v>15160</v>
      </c>
    </row>
    <row r="35" ht="57" customHeight="1" spans="2:5">
      <c r="B35" s="9" t="s">
        <v>156</v>
      </c>
      <c r="C35" s="9"/>
      <c r="D35" s="9"/>
      <c r="E35" s="9"/>
    </row>
    <row r="36" ht="14.25"/>
    <row r="37" ht="21.75" customHeight="1" spans="2:5">
      <c r="B37" s="3" t="s">
        <v>131</v>
      </c>
      <c r="C37" s="4" t="s">
        <v>157</v>
      </c>
      <c r="D37" s="4" t="s">
        <v>158</v>
      </c>
      <c r="E37" s="4" t="s">
        <v>134</v>
      </c>
    </row>
    <row r="38" ht="21.75" customHeight="1" spans="2:5">
      <c r="B38" s="5">
        <v>1</v>
      </c>
      <c r="C38" s="6" t="s">
        <v>149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150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151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152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153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154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155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（居民）工资表-1月</vt:lpstr>
      <vt:lpstr>付款通知</vt:lpstr>
      <vt:lpstr>（居民）工资表-2月</vt:lpstr>
      <vt:lpstr>（居民）工资表-3月</vt:lpstr>
      <vt:lpstr>（居民）工资表-4月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2021-02-01T08:14:41Z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2052-11.1.0.10314</vt:lpwstr>
  </property>
</Properties>
</file>