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32" firstSheet="1" activeTab="2"/>
  </bookViews>
  <sheets>
    <sheet name="（居民）工资表-1月" sheetId="1" state="hidden" r:id="rId1"/>
    <sheet name="付款通知" sheetId="26" r:id="rId2"/>
    <sheet name="（居民）工资表-2月" sheetId="15" r:id="rId3"/>
    <sheet name="（居民）工资表-3月" sheetId="16" state="hidden" r:id="rId4"/>
    <sheet name="（居民）工资表-4月" sheetId="17" state="hidden" r:id="rId5"/>
    <sheet name="（居民）工资表-5月" sheetId="18" state="hidden" r:id="rId6"/>
    <sheet name="（居民）工资表-6月" sheetId="19" state="hidden" r:id="rId7"/>
    <sheet name="（居民）工资表-7月" sheetId="20" state="hidden" r:id="rId8"/>
    <sheet name="（居民）工资表-8月" sheetId="21" state="hidden" r:id="rId9"/>
    <sheet name="（居民）工资表-9月" sheetId="22" state="hidden" r:id="rId10"/>
    <sheet name="（居民）工资表-10月" sheetId="23" state="hidden" r:id="rId11"/>
    <sheet name="（居民）工资表-11月" sheetId="24" state="hidden" r:id="rId12"/>
    <sheet name="（居民）工资表-12月" sheetId="25" state="hidden" r:id="rId13"/>
    <sheet name="Sheet1" sheetId="14" state="hidden" r:id="rId14"/>
  </sheets>
  <definedNames>
    <definedName name="_xlnm._FilterDatabase" localSheetId="0" hidden="1">'（居民）工资表-1月'!$A$3:$AT$21</definedName>
    <definedName name="_xlnm._FilterDatabase" localSheetId="2" hidden="1">'（居民）工资表-2月'!$A$3:$AT$5</definedName>
    <definedName name="_xlnm._FilterDatabase" localSheetId="3" hidden="1">'（居民）工资表-3月'!$A$3:$AT$24</definedName>
    <definedName name="_xlnm._FilterDatabase" localSheetId="4" hidden="1">'（居民）工资表-4月'!$A$3:$AT$24</definedName>
    <definedName name="_xlnm._FilterDatabase" localSheetId="5" hidden="1">'（居民）工资表-5月'!$A$3:$AT$24</definedName>
    <definedName name="_xlnm._FilterDatabase" localSheetId="6" hidden="1">'（居民）工资表-6月'!$A$3:$AT$24</definedName>
    <definedName name="_xlnm._FilterDatabase" localSheetId="7" hidden="1">'（居民）工资表-7月'!$A$3:$AT$24</definedName>
    <definedName name="_xlnm._FilterDatabase" localSheetId="8" hidden="1">'（居民）工资表-8月'!$A$3:$AT$24</definedName>
    <definedName name="_xlnm._FilterDatabase" localSheetId="9" hidden="1">'（居民）工资表-9月'!$A$3:$AT$24</definedName>
    <definedName name="_xlnm._FilterDatabase" localSheetId="10" hidden="1">'（居民）工资表-10月'!$A$3:$AT$24</definedName>
    <definedName name="_xlnm._FilterDatabase" localSheetId="11" hidden="1">'（居民）工资表-11月'!$A$3:$AT$24</definedName>
    <definedName name="_xlnm._FilterDatabase" localSheetId="12" hidden="1">'（居民）工资表-12月'!$A$3:$AT$24</definedName>
    <definedName name="_xlnm.Print_Area" localSheetId="10">'（居民）工资表-10月'!$A$1:$AT$30</definedName>
    <definedName name="_xlnm.Print_Area" localSheetId="11">'（居民）工资表-11月'!$A$1:$AT$30</definedName>
    <definedName name="_xlnm.Print_Area" localSheetId="12">'（居民）工资表-12月'!$A$1:$AT$30</definedName>
    <definedName name="_xlnm.Print_Area" localSheetId="0">'（居民）工资表-1月'!$A$1:$AT$27</definedName>
    <definedName name="_xlnm.Print_Area" localSheetId="2">'（居民）工资表-2月'!$A$1:$AT$11</definedName>
    <definedName name="_xlnm.Print_Area" localSheetId="3">'（居民）工资表-3月'!$A$1:$AT$30</definedName>
    <definedName name="_xlnm.Print_Area" localSheetId="4">'（居民）工资表-4月'!$A$1:$AT$30</definedName>
    <definedName name="_xlnm.Print_Area" localSheetId="5">'（居民）工资表-5月'!$A$1:$AT$30</definedName>
    <definedName name="_xlnm.Print_Area" localSheetId="6">'（居民）工资表-6月'!$A$1:$AT$30</definedName>
    <definedName name="_xlnm.Print_Area" localSheetId="7">'（居民）工资表-7月'!$A$1:$AT$30</definedName>
    <definedName name="_xlnm.Print_Area" localSheetId="8">'（居民）工资表-8月'!$A$1:$AT$30</definedName>
    <definedName name="_xlnm.Print_Area" localSheetId="9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<sst xmlns="http://schemas.openxmlformats.org/spreadsheetml/2006/main" count="1426" uniqueCount="156">
  <si>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</si>
  <si>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</si>
  <si>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</si>
  <si>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</si>
  <si>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</si>
  <si>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</si>
  <si>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</si>
  <si>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</si>
  <si>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</si>
  <si>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</si>
  <si>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</si>
  <si>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</si>
  <si>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</si>
  <si>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</si>
  <si>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</si>
  <si>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</si>
  <si>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</si>
  <si>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</si>
  <si>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</si>
  <si>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</si>
  <si>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</si>
  <si>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</si>
  <si>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</si>
  <si>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</si>
  <si>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</si>
  <si>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</si>
  <si>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</si>
  <si>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</si>
  <si>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</si>
  <si>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</si>
  <si>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</si>
  <si>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</si>
  <si>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</si>
  <si>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</si>
  <si>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</si>
  <si>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</si>
  <si>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</si>
  <si>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</si>
  <si>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</si>
  <si>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</si>
  <si>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</si>
  <si>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</si>
  <si>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</si>
  <si>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</si>
  <si>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</si>
  <si>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</si>
  <si>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</si>
  <si>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</si>
  <si>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</si>
  <si>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</si>
  <si>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622848 0018992539579</t>
  </si>
  <si>
    <t>中国农业银行北京永丰路支行</t>
  </si>
  <si>
    <t>农行</t>
  </si>
  <si>
    <t>身份证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</si>
  <si>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</si>
  <si>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</si>
  <si>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</si>
  <si>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</si>
  <si>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</si>
  <si>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</si>
  <si>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</si>
  <si>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</si>
  <si>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</si>
  <si>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</si>
  <si>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</si>
  <si>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</si>
  <si>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</si>
  <si>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</si>
  <si>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</si>
  <si>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</si>
  <si>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2021年2月3日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</si>
  <si>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</si>
  <si>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</si>
  <si>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</si>
  <si>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</si>
  <si>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</si>
  <si>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</si>
  <si>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</si>
  <si>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</si>
  <si>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</si>
  <si>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</si>
  <si>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</si>
  <si>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</si>
  <si>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</si>
  <si>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</si>
  <si>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</si>
  <si>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</si>
  <si>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</si>
  <si>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</si>
  <si>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</si>
  <si>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</si>
  <si>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</si>
  <si>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</si>
  <si>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</si>
  <si>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</si>
  <si>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</si>
  <si>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</si>
  <si>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</si>
  <si>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</si>
  <si>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</si>
  <si>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</si>
  <si>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</si>
  <si>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菲利华</t>
  </si>
  <si>
    <t>谭江月</t>
  </si>
  <si>
    <t>500228199607193387</t>
  </si>
  <si>
    <t>430102197608240521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</si>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</sst>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176" formatCode="General\ &quot;年&quot;"/>
    <numFmt numFmtId="42" formatCode="_ &quot;￥&quot;* #,##0_ ;_ &quot;￥&quot;* \-#,##0_ ;_ &quot;￥&quot;* &quot;-&quot;_ ;_ @_ "/>
    <numFmt numFmtId="177" formatCode="&quot;$&quot;#,##0_ ;[Red]\-&quot;$&quot;#,##0_ "/>
    <numFmt numFmtId="178" formatCode="[DBNum2][$-804]General"/>
    <numFmt numFmtId="179" formatCode="#,##0_);[Red]\(#,##0\)"/>
    <numFmt numFmtId="43" formatCode="_ * #,##0.00_ ;_ * \-#,##0.00_ ;_ * &quot;-&quot;??_ ;_ @_ "/>
    <numFmt numFmtId="180" formatCode="0.00_);\(0.00\)"/>
    <numFmt numFmtId="41" formatCode="_ * #,##0_ ;_ * \-#,##0_ ;_ * &quot;-&quot;_ ;_ @_ "/>
    <numFmt numFmtId="181" formatCode="&quot;$&quot;0_ "/>
    <numFmt numFmtId="182" formatCode="0.00_);[Red]\(0.00\)"/>
    <numFmt numFmtId="44" formatCode="_ &quot;￥&quot;* #,##0.00_ ;_ &quot;￥&quot;* \-#,##0.00_ ;_ &quot;￥&quot;* &quot;-&quot;??_ ;_ @_ "/>
    <numFmt numFmtId="183" formatCode="0.00_ "/>
    <numFmt numFmtId="184" formatCode="#,##0.00_);[Red]\(#,##0.00\)"/>
    <numFmt numFmtId="185" formatCode="0_);[Red]\(0\)"/>
  </numFmts>
  <fonts count="10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theme="1" tint="0.0499893185216834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0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sz val="12"/>
      <color indexed="8"/>
      <name val="Verdana"/>
      <charset val="134"/>
    </font>
    <font>
      <sz val="10"/>
      <name val="Helv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</borders>
  <cellStyleXfs count="4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3" fillId="33" borderId="35" applyNumberFormat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9" fillId="0" borderId="4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74" fillId="0" borderId="0">
      <alignment vertical="center"/>
    </xf>
    <xf numFmtId="0" fontId="69" fillId="0" borderId="4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0" borderId="0"/>
    <xf numFmtId="0" fontId="59" fillId="40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9" borderId="36" applyNumberFormat="0" applyFont="0" applyAlignment="0" applyProtection="0">
      <alignment vertical="center"/>
    </xf>
    <xf numFmtId="0" fontId="6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31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90" fillId="0" borderId="0"/>
    <xf numFmtId="0" fontId="64" fillId="0" borderId="39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83" fillId="11" borderId="48" applyNumberFormat="0" applyAlignment="0" applyProtection="0">
      <alignment vertical="center"/>
    </xf>
    <xf numFmtId="0" fontId="57" fillId="11" borderId="3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67" fillId="27" borderId="41" applyNumberFormat="0" applyAlignment="0" applyProtection="0">
      <alignment vertical="center"/>
    </xf>
    <xf numFmtId="0" fontId="63" fillId="0" borderId="0">
      <alignment vertical="center"/>
    </xf>
    <xf numFmtId="0" fontId="59" fillId="25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70" fillId="0" borderId="4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63" fillId="0" borderId="0">
      <alignment vertical="center"/>
    </xf>
    <xf numFmtId="0" fontId="71" fillId="20" borderId="44" applyNumberFormat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63" fillId="0" borderId="0"/>
    <xf numFmtId="0" fontId="80" fillId="37" borderId="47" applyNumberFormat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9" fillId="0" borderId="42" applyNumberFormat="0" applyFill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74" fillId="0" borderId="0"/>
    <xf numFmtId="0" fontId="6" fillId="14" borderId="0" applyNumberFormat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9" fillId="0" borderId="42" applyNumberFormat="0" applyFill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74" fillId="0" borderId="0"/>
    <xf numFmtId="0" fontId="55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4" fillId="0" borderId="0"/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3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74" fillId="0" borderId="0"/>
    <xf numFmtId="0" fontId="6" fillId="30" borderId="0" applyNumberFormat="0" applyBorder="0" applyAlignment="0" applyProtection="0">
      <alignment vertical="center"/>
    </xf>
    <xf numFmtId="0" fontId="63" fillId="0" borderId="0"/>
    <xf numFmtId="0" fontId="56" fillId="4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0" borderId="0"/>
    <xf numFmtId="0" fontId="6" fillId="2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1" fillId="20" borderId="4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1" fillId="20" borderId="4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43" borderId="3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1" fillId="20" borderId="4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3" fillId="0" borderId="0"/>
    <xf numFmtId="0" fontId="71" fillId="20" borderId="4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80" fillId="37" borderId="4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80" fillId="37" borderId="4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86" fillId="43" borderId="3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6" fillId="43" borderId="3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0" fillId="20" borderId="37" applyNumberFormat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1" borderId="49" applyNumberFormat="0" applyFon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63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63" fillId="0" borderId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46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183" fontId="6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62" fillId="22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79" fillId="0" borderId="46" applyNumberFormat="0" applyFill="0" applyAlignment="0" applyProtection="0">
      <alignment vertical="center"/>
    </xf>
    <xf numFmtId="0" fontId="79" fillId="0" borderId="46" applyNumberFormat="0" applyFill="0" applyAlignment="0" applyProtection="0">
      <alignment vertical="center"/>
    </xf>
    <xf numFmtId="0" fontId="79" fillId="0" borderId="46" applyNumberFormat="0" applyFill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79" fillId="0" borderId="46" applyNumberFormat="0" applyFill="0" applyAlignment="0" applyProtection="0">
      <alignment vertical="center"/>
    </xf>
    <xf numFmtId="0" fontId="79" fillId="0" borderId="46" applyNumberFormat="0" applyFill="0" applyAlignment="0" applyProtection="0">
      <alignment vertical="center"/>
    </xf>
    <xf numFmtId="0" fontId="6" fillId="0" borderId="0">
      <alignment vertical="center"/>
    </xf>
    <xf numFmtId="0" fontId="79" fillId="0" borderId="46" applyNumberFormat="0" applyFill="0" applyAlignment="0" applyProtection="0">
      <alignment vertical="center"/>
    </xf>
    <xf numFmtId="0" fontId="79" fillId="0" borderId="46" applyNumberFormat="0" applyFill="0" applyAlignment="0" applyProtection="0">
      <alignment vertical="center"/>
    </xf>
    <xf numFmtId="0" fontId="55" fillId="0" borderId="51" applyNumberFormat="0" applyFill="0" applyAlignment="0" applyProtection="0">
      <alignment vertical="center"/>
    </xf>
    <xf numFmtId="0" fontId="55" fillId="0" borderId="51" applyNumberFormat="0" applyFill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55" fillId="0" borderId="51" applyNumberFormat="0" applyFill="0" applyAlignment="0" applyProtection="0">
      <alignment vertical="center"/>
    </xf>
    <xf numFmtId="0" fontId="55" fillId="0" borderId="51" applyNumberFormat="0" applyFill="0" applyAlignment="0" applyProtection="0">
      <alignment vertical="center"/>
    </xf>
    <xf numFmtId="0" fontId="55" fillId="0" borderId="51" applyNumberFormat="0" applyFill="0" applyAlignment="0" applyProtection="0">
      <alignment vertical="center"/>
    </xf>
    <xf numFmtId="0" fontId="94" fillId="0" borderId="0"/>
    <xf numFmtId="0" fontId="55" fillId="0" borderId="51" applyNumberFormat="0" applyFill="0" applyAlignment="0" applyProtection="0">
      <alignment vertical="center"/>
    </xf>
    <xf numFmtId="0" fontId="55" fillId="0" borderId="5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6" fillId="0" borderId="0">
      <alignment vertical="center"/>
    </xf>
    <xf numFmtId="0" fontId="56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3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86" fillId="43" borderId="37" applyNumberFormat="0" applyAlignment="0" applyProtection="0">
      <alignment vertical="center"/>
    </xf>
    <xf numFmtId="0" fontId="63" fillId="0" borderId="0">
      <alignment vertical="center"/>
    </xf>
    <xf numFmtId="0" fontId="86" fillId="43" borderId="37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86" fillId="43" borderId="37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56" fillId="39" borderId="0" applyNumberFormat="0" applyBorder="0" applyAlignment="0" applyProtection="0">
      <alignment vertical="center"/>
    </xf>
    <xf numFmtId="0" fontId="6" fillId="0" borderId="0"/>
    <xf numFmtId="0" fontId="56" fillId="39" borderId="0" applyNumberFormat="0" applyBorder="0" applyAlignment="0" applyProtection="0">
      <alignment vertical="center"/>
    </xf>
    <xf numFmtId="0" fontId="63" fillId="0" borderId="0"/>
    <xf numFmtId="0" fontId="56" fillId="39" borderId="0" applyNumberFormat="0" applyBorder="0" applyAlignment="0" applyProtection="0">
      <alignment vertical="center"/>
    </xf>
    <xf numFmtId="0" fontId="63" fillId="0" borderId="0"/>
    <xf numFmtId="0" fontId="56" fillId="39" borderId="0" applyNumberFormat="0" applyBorder="0" applyAlignment="0" applyProtection="0">
      <alignment vertical="center"/>
    </xf>
    <xf numFmtId="0" fontId="63" fillId="0" borderId="0"/>
    <xf numFmtId="0" fontId="6" fillId="0" borderId="0">
      <alignment vertical="center"/>
    </xf>
    <xf numFmtId="0" fontId="6" fillId="0" borderId="0">
      <alignment vertical="center"/>
    </xf>
    <xf numFmtId="0" fontId="5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46" borderId="0" applyNumberFormat="0" applyBorder="0" applyAlignment="0" applyProtection="0">
      <alignment vertical="center"/>
    </xf>
    <xf numFmtId="0" fontId="63" fillId="0" borderId="0"/>
    <xf numFmtId="0" fontId="63" fillId="0" borderId="0"/>
    <xf numFmtId="0" fontId="6" fillId="0" borderId="0">
      <alignment vertical="center"/>
    </xf>
    <xf numFmtId="0" fontId="86" fillId="43" borderId="37" applyNumberFormat="0" applyAlignment="0" applyProtection="0">
      <alignment vertical="center"/>
    </xf>
    <xf numFmtId="0" fontId="63" fillId="0" borderId="0"/>
    <xf numFmtId="0" fontId="74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94" fillId="0" borderId="0"/>
    <xf numFmtId="0" fontId="91" fillId="0" borderId="0" applyNumberFormat="0" applyFill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80" fillId="37" borderId="47" applyNumberFormat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80" fillId="37" borderId="47" applyNumberFormat="0" applyAlignment="0" applyProtection="0">
      <alignment vertical="center"/>
    </xf>
    <xf numFmtId="0" fontId="80" fillId="37" borderId="47" applyNumberFormat="0" applyAlignment="0" applyProtection="0">
      <alignment vertical="center"/>
    </xf>
    <xf numFmtId="0" fontId="80" fillId="37" borderId="47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9" fillId="0" borderId="42" applyNumberFormat="0" applyFill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9" fillId="0" borderId="42" applyNumberFormat="0" applyFill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9" fillId="0" borderId="42" applyNumberFormat="0" applyFill="0" applyAlignment="0" applyProtection="0">
      <alignment vertical="center"/>
    </xf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56" fillId="31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86" fillId="43" borderId="37" applyNumberFormat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86" fillId="43" borderId="37" applyNumberFormat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178" fontId="63" fillId="0" borderId="0"/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178" fontId="0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71" fillId="20" borderId="44" applyNumberFormat="0" applyAlignment="0" applyProtection="0">
      <alignment vertical="center"/>
    </xf>
    <xf numFmtId="0" fontId="86" fillId="43" borderId="37" applyNumberFormat="0" applyAlignment="0" applyProtection="0">
      <alignment vertical="center"/>
    </xf>
    <xf numFmtId="0" fontId="90" fillId="0" borderId="0"/>
    <xf numFmtId="0" fontId="86" fillId="43" borderId="37" applyNumberFormat="0" applyAlignment="0" applyProtection="0">
      <alignment vertical="center"/>
    </xf>
    <xf numFmtId="0" fontId="90" fillId="0" borderId="0"/>
    <xf numFmtId="0" fontId="86" fillId="43" borderId="37" applyNumberFormat="0" applyAlignment="0" applyProtection="0">
      <alignment vertical="center"/>
    </xf>
    <xf numFmtId="0" fontId="86" fillId="43" borderId="37" applyNumberFormat="0" applyAlignment="0" applyProtection="0">
      <alignment vertical="center"/>
    </xf>
    <xf numFmtId="0" fontId="86" fillId="43" borderId="37" applyNumberFormat="0" applyAlignment="0" applyProtection="0">
      <alignment vertical="center"/>
    </xf>
    <xf numFmtId="0" fontId="95" fillId="0" borderId="0"/>
    <xf numFmtId="0" fontId="74" fillId="0" borderId="0"/>
    <xf numFmtId="0" fontId="90" fillId="0" borderId="0"/>
    <xf numFmtId="0" fontId="90" fillId="0" borderId="0"/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0" fontId="6" fillId="41" borderId="49" applyNumberFormat="0" applyFont="0" applyAlignment="0" applyProtection="0">
      <alignment vertical="center"/>
    </xf>
    <xf numFmtId="178" fontId="0" fillId="0" borderId="0">
      <alignment vertical="center"/>
    </xf>
    <xf numFmtId="178" fontId="63" fillId="0" borderId="0" applyBorder="0"/>
    <xf numFmtId="178" fontId="96" fillId="0" borderId="0" applyNumberFormat="0" applyFill="0" applyBorder="0" applyAlignment="0" applyProtection="0">
      <alignment vertical="center"/>
    </xf>
    <xf numFmtId="178" fontId="63" fillId="0" borderId="0"/>
    <xf numFmtId="38" fontId="63" fillId="0" borderId="0" applyFont="0" applyFill="0" applyBorder="0" applyAlignment="0" applyProtection="0">
      <alignment vertical="center"/>
    </xf>
    <xf numFmtId="178" fontId="30" fillId="0" borderId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82" fontId="6" fillId="0" borderId="0" xfId="309" applyNumberFormat="1">
      <alignment vertical="center"/>
    </xf>
    <xf numFmtId="179" fontId="8" fillId="0" borderId="0" xfId="110" applyNumberFormat="1" applyFont="1" applyFill="1" applyBorder="1" applyAlignment="1" applyProtection="1">
      <alignment vertical="center"/>
    </xf>
    <xf numFmtId="179" fontId="9" fillId="0" borderId="0" xfId="110" applyNumberFormat="1" applyFont="1" applyFill="1" applyBorder="1" applyAlignment="1" applyProtection="1">
      <alignment vertical="center"/>
    </xf>
    <xf numFmtId="179" fontId="10" fillId="0" borderId="0" xfId="110" applyNumberFormat="1" applyFont="1" applyFill="1" applyBorder="1" applyAlignment="1" applyProtection="1">
      <alignment vertical="center"/>
    </xf>
    <xf numFmtId="179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79" fontId="11" fillId="3" borderId="5" xfId="110" applyNumberFormat="1" applyFont="1" applyFill="1" applyBorder="1" applyAlignment="1" applyProtection="1">
      <alignment horizontal="center" vertical="center"/>
    </xf>
    <xf numFmtId="179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8" applyNumberFormat="1" applyFont="1" applyFill="1" applyBorder="1" applyAlignment="1" applyProtection="1">
      <alignment horizontal="center" vertical="center" wrapText="1"/>
    </xf>
    <xf numFmtId="0" fontId="13" fillId="3" borderId="5" xfId="398" applyNumberFormat="1" applyFont="1" applyFill="1" applyBorder="1" applyAlignment="1" applyProtection="1">
      <alignment horizontal="center" vertical="center" wrapText="1"/>
    </xf>
    <xf numFmtId="179" fontId="11" fillId="3" borderId="6" xfId="110" applyNumberFormat="1" applyFont="1" applyFill="1" applyBorder="1" applyAlignment="1" applyProtection="1">
      <alignment horizontal="center" vertical="center"/>
    </xf>
    <xf numFmtId="179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8" applyNumberFormat="1" applyFont="1" applyFill="1" applyBorder="1" applyAlignment="1" applyProtection="1">
      <alignment horizontal="center" vertical="center" wrapText="1"/>
    </xf>
    <xf numFmtId="0" fontId="13" fillId="3" borderId="6" xfId="398" applyNumberFormat="1" applyFont="1" applyFill="1" applyBorder="1" applyAlignment="1" applyProtection="1">
      <alignment horizontal="center" vertical="center" wrapText="1"/>
    </xf>
    <xf numFmtId="179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79" fontId="14" fillId="4" borderId="6" xfId="309" applyNumberFormat="1" applyFont="1" applyFill="1" applyBorder="1" applyAlignment="1" applyProtection="1">
      <alignment horizontal="center" vertical="center" shrinkToFit="1"/>
    </xf>
    <xf numFmtId="179" fontId="17" fillId="4" borderId="7" xfId="309" applyNumberFormat="1" applyFont="1" applyFill="1" applyBorder="1" applyAlignment="1" applyProtection="1">
      <alignment horizontal="center" vertical="center" shrinkToFit="1"/>
    </xf>
    <xf numFmtId="179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82" fontId="6" fillId="4" borderId="7" xfId="309" applyNumberFormat="1" applyFont="1" applyFill="1" applyBorder="1" applyAlignment="1">
      <alignment horizontal="center" vertical="center"/>
    </xf>
    <xf numFmtId="184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79" fontId="10" fillId="0" borderId="0" xfId="110" applyNumberFormat="1" applyFont="1" applyFill="1" applyBorder="1" applyAlignment="1" applyProtection="1">
      <alignment horizontal="center" vertical="center"/>
    </xf>
    <xf numFmtId="183" fontId="24" fillId="5" borderId="0" xfId="309" applyNumberFormat="1" applyFont="1" applyFill="1" applyBorder="1" applyAlignment="1">
      <alignment horizontal="center" vertical="center"/>
    </xf>
    <xf numFmtId="14" fontId="12" fillId="3" borderId="5" xfId="398" applyNumberFormat="1" applyFont="1" applyFill="1" applyBorder="1" applyAlignment="1" applyProtection="1">
      <alignment horizontal="center" vertical="center" wrapText="1"/>
    </xf>
    <xf numFmtId="0" fontId="12" fillId="3" borderId="8" xfId="398" applyNumberFormat="1" applyFont="1" applyFill="1" applyBorder="1" applyAlignment="1" applyProtection="1">
      <alignment horizontal="center" vertical="center" wrapText="1"/>
    </xf>
    <xf numFmtId="0" fontId="12" fillId="3" borderId="9" xfId="398" applyNumberFormat="1" applyFont="1" applyFill="1" applyBorder="1" applyAlignment="1" applyProtection="1">
      <alignment horizontal="center" vertical="center" wrapText="1"/>
    </xf>
    <xf numFmtId="0" fontId="12" fillId="3" borderId="10" xfId="398" applyNumberFormat="1" applyFont="1" applyFill="1" applyBorder="1" applyAlignment="1" applyProtection="1">
      <alignment horizontal="center" vertical="center" wrapText="1"/>
    </xf>
    <xf numFmtId="14" fontId="12" fillId="3" borderId="6" xfId="398" applyNumberFormat="1" applyFont="1" applyFill="1" applyBorder="1" applyAlignment="1" applyProtection="1">
      <alignment horizontal="center" vertical="center" wrapText="1"/>
    </xf>
    <xf numFmtId="0" fontId="12" fillId="3" borderId="7" xfId="398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83" fontId="14" fillId="0" borderId="7" xfId="309" applyNumberFormat="1" applyFont="1" applyFill="1" applyBorder="1">
      <alignment vertical="center"/>
    </xf>
    <xf numFmtId="183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84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5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5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5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83" fontId="0" fillId="0" borderId="0" xfId="309" applyNumberFormat="1" applyFont="1" applyFill="1" applyBorder="1" applyAlignment="1">
      <alignment horizontal="left" vertical="center"/>
    </xf>
    <xf numFmtId="182" fontId="13" fillId="3" borderId="5" xfId="398" applyNumberFormat="1" applyFont="1" applyFill="1" applyBorder="1" applyAlignment="1" applyProtection="1">
      <alignment horizontal="center" vertical="center" wrapText="1"/>
    </xf>
    <xf numFmtId="0" fontId="13" fillId="3" borderId="8" xfId="398" applyNumberFormat="1" applyFont="1" applyFill="1" applyBorder="1" applyAlignment="1" applyProtection="1">
      <alignment horizontal="center" vertical="center" wrapText="1"/>
    </xf>
    <xf numFmtId="0" fontId="13" fillId="3" borderId="9" xfId="398" applyNumberFormat="1" applyFont="1" applyFill="1" applyBorder="1" applyAlignment="1" applyProtection="1">
      <alignment horizontal="center" vertical="center" wrapText="1"/>
    </xf>
    <xf numFmtId="182" fontId="13" fillId="3" borderId="6" xfId="398" applyNumberFormat="1" applyFont="1" applyFill="1" applyBorder="1" applyAlignment="1" applyProtection="1">
      <alignment horizontal="center" vertical="center" wrapText="1"/>
    </xf>
    <xf numFmtId="0" fontId="13" fillId="3" borderId="7" xfId="398" applyNumberFormat="1" applyFont="1" applyFill="1" applyBorder="1" applyAlignment="1" applyProtection="1">
      <alignment horizontal="center" vertical="center" wrapText="1"/>
    </xf>
    <xf numFmtId="183" fontId="14" fillId="4" borderId="7" xfId="309" applyNumberFormat="1" applyFont="1" applyFill="1" applyBorder="1">
      <alignment vertical="center"/>
    </xf>
    <xf numFmtId="183" fontId="14" fillId="4" borderId="10" xfId="309" applyNumberFormat="1" applyFont="1" applyFill="1" applyBorder="1" applyAlignment="1">
      <alignment horizontal="center" vertical="center"/>
    </xf>
    <xf numFmtId="183" fontId="14" fillId="4" borderId="10" xfId="309" applyNumberFormat="1" applyFont="1" applyFill="1" applyBorder="1">
      <alignment vertical="center"/>
    </xf>
    <xf numFmtId="0" fontId="13" fillId="3" borderId="10" xfId="398" applyNumberFormat="1" applyFont="1" applyFill="1" applyBorder="1" applyAlignment="1" applyProtection="1">
      <alignment horizontal="center" vertical="center" wrapText="1"/>
    </xf>
    <xf numFmtId="184" fontId="14" fillId="4" borderId="10" xfId="309" applyNumberFormat="1" applyFont="1" applyFill="1" applyBorder="1" applyAlignment="1" applyProtection="1">
      <alignment horizontal="center" vertical="center"/>
    </xf>
    <xf numFmtId="182" fontId="20" fillId="4" borderId="7" xfId="290" applyNumberFormat="1" applyFont="1" applyFill="1" applyBorder="1" applyAlignment="1" applyProtection="1">
      <alignment horizontal="center" vertical="center"/>
    </xf>
    <xf numFmtId="182" fontId="25" fillId="4" borderId="7" xfId="398" applyNumberFormat="1" applyFont="1" applyFill="1" applyBorder="1" applyAlignment="1" applyProtection="1">
      <alignment horizontal="center" vertical="center"/>
    </xf>
    <xf numFmtId="184" fontId="14" fillId="0" borderId="0" xfId="309" applyNumberFormat="1" applyFont="1" applyFill="1" applyBorder="1" applyAlignment="1" applyProtection="1">
      <alignment horizontal="center" vertical="center"/>
    </xf>
    <xf numFmtId="182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2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2" fontId="8" fillId="3" borderId="6" xfId="110" applyNumberFormat="1" applyFont="1" applyFill="1" applyBorder="1" applyAlignment="1" applyProtection="1">
      <alignment horizontal="center" vertical="center" wrapText="1"/>
    </xf>
    <xf numFmtId="184" fontId="14" fillId="4" borderId="7" xfId="309" applyNumberFormat="1" applyFont="1" applyFill="1" applyBorder="1" applyAlignment="1" applyProtection="1">
      <alignment horizontal="center" vertical="center"/>
    </xf>
    <xf numFmtId="182" fontId="16" fillId="0" borderId="7" xfId="309" applyNumberFormat="1" applyFont="1" applyFill="1" applyBorder="1" applyAlignment="1">
      <alignment horizontal="center" vertical="center" wrapText="1"/>
    </xf>
    <xf numFmtId="184" fontId="14" fillId="0" borderId="7" xfId="309" applyNumberFormat="1" applyFont="1" applyFill="1" applyBorder="1" applyAlignment="1" applyProtection="1">
      <alignment horizontal="center" vertical="center"/>
    </xf>
    <xf numFmtId="182" fontId="17" fillId="4" borderId="7" xfId="309" applyNumberFormat="1" applyFont="1" applyFill="1" applyBorder="1" applyAlignment="1" applyProtection="1">
      <alignment horizontal="center" vertical="center" shrinkToFit="1"/>
    </xf>
    <xf numFmtId="184" fontId="14" fillId="4" borderId="7" xfId="309" applyNumberFormat="1" applyFont="1" applyFill="1" applyBorder="1" applyAlignment="1" applyProtection="1">
      <alignment horizontal="center" vertical="center" shrinkToFit="1"/>
    </xf>
    <xf numFmtId="182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8" applyNumberFormat="1" applyFont="1" applyFill="1" applyBorder="1" applyAlignment="1" applyProtection="1">
      <alignment horizontal="center" vertical="center" wrapText="1"/>
    </xf>
    <xf numFmtId="49" fontId="12" fillId="3" borderId="6" xfId="398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184" fontId="6" fillId="0" borderId="0" xfId="309" applyNumberFormat="1">
      <alignment vertical="center"/>
    </xf>
    <xf numFmtId="178" fontId="0" fillId="6" borderId="0" xfId="447" applyFill="1">
      <alignment vertical="center"/>
    </xf>
    <xf numFmtId="178" fontId="0" fillId="6" borderId="0" xfId="447" applyFill="1" applyAlignment="1">
      <alignment horizontal="center" vertical="center"/>
    </xf>
    <xf numFmtId="178" fontId="26" fillId="6" borderId="0" xfId="491" applyFont="1" applyFill="1" applyAlignment="1">
      <alignment horizontal="center" vertical="center"/>
    </xf>
    <xf numFmtId="178" fontId="27" fillId="6" borderId="0" xfId="491" applyFont="1" applyFill="1" applyAlignment="1" applyProtection="1">
      <alignment horizontal="center" vertical="center"/>
      <protection locked="0"/>
    </xf>
    <xf numFmtId="178" fontId="27" fillId="6" borderId="0" xfId="491" applyFont="1" applyFill="1" applyAlignment="1" applyProtection="1">
      <alignment horizontal="left" vertical="center"/>
      <protection locked="0"/>
    </xf>
    <xf numFmtId="178" fontId="28" fillId="6" borderId="0" xfId="491" applyFont="1" applyFill="1" applyAlignment="1" applyProtection="1">
      <alignment horizontal="center" vertical="center"/>
      <protection locked="0"/>
    </xf>
    <xf numFmtId="178" fontId="29" fillId="6" borderId="0" xfId="491" applyFont="1" applyFill="1" applyAlignment="1" applyProtection="1">
      <alignment horizontal="left" vertical="center"/>
      <protection locked="0"/>
    </xf>
    <xf numFmtId="178" fontId="30" fillId="6" borderId="0" xfId="447" applyFont="1" applyFill="1" applyAlignment="1" applyProtection="1">
      <alignment horizontal="right" vertical="center"/>
      <protection locked="0"/>
    </xf>
    <xf numFmtId="49" fontId="31" fillId="6" borderId="0" xfId="490" applyNumberFormat="1" applyFont="1" applyFill="1" applyAlignment="1" applyProtection="1">
      <alignment horizontal="left" vertical="center"/>
      <protection locked="0"/>
    </xf>
    <xf numFmtId="178" fontId="32" fillId="6" borderId="0" xfId="447" applyFont="1" applyFill="1" applyAlignment="1" applyProtection="1">
      <alignment horizontal="left" vertical="center"/>
      <protection locked="0"/>
    </xf>
    <xf numFmtId="178" fontId="33" fillId="6" borderId="0" xfId="491" applyFont="1" applyFill="1" applyAlignment="1">
      <alignment horizontal="right" vertical="center"/>
    </xf>
    <xf numFmtId="14" fontId="34" fillId="6" borderId="0" xfId="447" applyNumberFormat="1" applyFont="1" applyFill="1" applyAlignment="1" applyProtection="1">
      <alignment horizontal="left" vertical="center"/>
      <protection locked="0"/>
    </xf>
    <xf numFmtId="178" fontId="34" fillId="6" borderId="0" xfId="447" applyFont="1" applyFill="1" applyAlignment="1" applyProtection="1">
      <alignment horizontal="right" vertical="center"/>
      <protection locked="0"/>
    </xf>
    <xf numFmtId="178" fontId="35" fillId="6" borderId="0" xfId="447" applyFont="1" applyFill="1" applyAlignment="1">
      <alignment horizontal="left" vertical="center"/>
    </xf>
    <xf numFmtId="178" fontId="29" fillId="6" borderId="0" xfId="491" applyFont="1" applyFill="1" applyAlignment="1" applyProtection="1">
      <alignment horizontal="center" vertical="center"/>
      <protection locked="0"/>
    </xf>
    <xf numFmtId="178" fontId="35" fillId="6" borderId="0" xfId="447" applyFont="1" applyFill="1" applyAlignment="1" applyProtection="1">
      <alignment horizontal="left" vertical="center"/>
      <protection locked="0"/>
    </xf>
    <xf numFmtId="178" fontId="36" fillId="6" borderId="0" xfId="491" applyFont="1" applyFill="1" applyAlignment="1" applyProtection="1">
      <alignment horizontal="center" vertical="center"/>
      <protection locked="0"/>
    </xf>
    <xf numFmtId="181" fontId="34" fillId="6" borderId="0" xfId="490" applyNumberFormat="1" applyFont="1" applyFill="1" applyAlignment="1" applyProtection="1">
      <alignment horizontal="left" vertical="center"/>
      <protection locked="0"/>
    </xf>
    <xf numFmtId="178" fontId="37" fillId="6" borderId="11" xfId="447" applyFont="1" applyFill="1" applyBorder="1" applyAlignment="1" applyProtection="1">
      <alignment horizontal="center" vertical="center"/>
      <protection locked="0"/>
    </xf>
    <xf numFmtId="178" fontId="37" fillId="6" borderId="12" xfId="447" applyFont="1" applyFill="1" applyBorder="1" applyAlignment="1" applyProtection="1">
      <alignment horizontal="center" vertical="center"/>
      <protection locked="0"/>
    </xf>
    <xf numFmtId="178" fontId="13" fillId="6" borderId="13" xfId="488" applyFont="1" applyFill="1" applyBorder="1" applyAlignment="1" applyProtection="1">
      <alignment horizontal="left" vertical="center"/>
      <protection locked="0"/>
    </xf>
    <xf numFmtId="178" fontId="13" fillId="6" borderId="6" xfId="488" applyFont="1" applyFill="1" applyBorder="1" applyAlignment="1" applyProtection="1">
      <alignment horizontal="left" vertical="center"/>
      <protection locked="0"/>
    </xf>
    <xf numFmtId="43" fontId="38" fillId="6" borderId="8" xfId="447" applyNumberFormat="1" applyFont="1" applyFill="1" applyBorder="1" applyAlignment="1">
      <alignment horizontal="left" vertical="center" shrinkToFit="1"/>
    </xf>
    <xf numFmtId="43" fontId="38" fillId="6" borderId="9" xfId="447" applyNumberFormat="1" applyFont="1" applyFill="1" applyBorder="1" applyAlignment="1">
      <alignment horizontal="left" vertical="center" shrinkToFit="1"/>
    </xf>
    <xf numFmtId="43" fontId="38" fillId="6" borderId="14" xfId="447" applyNumberFormat="1" applyFont="1" applyFill="1" applyBorder="1" applyAlignment="1">
      <alignment horizontal="left" vertical="center" shrinkToFit="1"/>
    </xf>
    <xf numFmtId="178" fontId="13" fillId="6" borderId="15" xfId="488" applyFont="1" applyFill="1" applyBorder="1" applyAlignment="1" applyProtection="1">
      <alignment horizontal="left" vertical="center"/>
      <protection locked="0"/>
    </xf>
    <xf numFmtId="178" fontId="13" fillId="6" borderId="16" xfId="488" applyFont="1" applyFill="1" applyBorder="1" applyAlignment="1" applyProtection="1">
      <alignment horizontal="left" vertical="center"/>
      <protection locked="0"/>
    </xf>
    <xf numFmtId="178" fontId="38" fillId="6" borderId="17" xfId="447" applyNumberFormat="1" applyFont="1" applyFill="1" applyBorder="1" applyAlignment="1">
      <alignment horizontal="right" vertical="center" shrinkToFit="1"/>
    </xf>
    <xf numFmtId="178" fontId="38" fillId="6" borderId="18" xfId="447" applyNumberFormat="1" applyFont="1" applyFill="1" applyBorder="1" applyAlignment="1">
      <alignment horizontal="right" vertical="center" shrinkToFit="1"/>
    </xf>
    <xf numFmtId="178" fontId="38" fillId="6" borderId="19" xfId="447" applyNumberFormat="1" applyFont="1" applyFill="1" applyBorder="1" applyAlignment="1">
      <alignment horizontal="right" vertical="center" shrinkToFit="1"/>
    </xf>
    <xf numFmtId="178" fontId="25" fillId="6" borderId="13" xfId="490" applyNumberFormat="1" applyFont="1" applyFill="1" applyBorder="1" applyAlignment="1" applyProtection="1">
      <alignment horizontal="left" vertical="center"/>
      <protection locked="0"/>
    </xf>
    <xf numFmtId="178" fontId="25" fillId="6" borderId="6" xfId="490" applyNumberFormat="1" applyFont="1" applyFill="1" applyBorder="1" applyAlignment="1" applyProtection="1">
      <alignment horizontal="left" vertical="center"/>
      <protection locked="0"/>
    </xf>
    <xf numFmtId="43" fontId="39" fillId="6" borderId="6" xfId="447" applyNumberFormat="1" applyFont="1" applyFill="1" applyBorder="1" applyAlignment="1">
      <alignment horizontal="left" vertical="center" shrinkToFit="1"/>
    </xf>
    <xf numFmtId="178" fontId="25" fillId="6" borderId="20" xfId="490" applyNumberFormat="1" applyFont="1" applyFill="1" applyBorder="1" applyAlignment="1" applyProtection="1">
      <alignment horizontal="left" vertical="center"/>
      <protection locked="0"/>
    </xf>
    <xf numFmtId="178" fontId="25" fillId="6" borderId="21" xfId="490" applyNumberFormat="1" applyFont="1" applyFill="1" applyBorder="1" applyAlignment="1" applyProtection="1">
      <alignment horizontal="left" vertical="center"/>
      <protection locked="0"/>
    </xf>
    <xf numFmtId="178" fontId="25" fillId="6" borderId="22" xfId="490" applyNumberFormat="1" applyFont="1" applyFill="1" applyBorder="1" applyAlignment="1" applyProtection="1">
      <alignment horizontal="left" vertical="center"/>
      <protection locked="0"/>
    </xf>
    <xf numFmtId="43" fontId="39" fillId="6" borderId="23" xfId="447" applyNumberFormat="1" applyFont="1" applyFill="1" applyBorder="1" applyAlignment="1" applyProtection="1">
      <alignment horizontal="left" vertical="center" shrinkToFit="1"/>
      <protection locked="0"/>
    </xf>
    <xf numFmtId="178" fontId="14" fillId="6" borderId="24" xfId="487" applyFont="1" applyFill="1" applyBorder="1" applyAlignment="1">
      <alignment vertical="center"/>
    </xf>
    <xf numFmtId="178" fontId="14" fillId="6" borderId="7" xfId="487" applyFont="1" applyFill="1" applyBorder="1" applyAlignment="1">
      <alignment vertical="center"/>
    </xf>
    <xf numFmtId="43" fontId="39" fillId="6" borderId="7" xfId="447" applyNumberFormat="1" applyFont="1" applyFill="1" applyBorder="1" applyAlignment="1" applyProtection="1">
      <alignment horizontal="left" vertical="center" shrinkToFit="1"/>
      <protection locked="0"/>
    </xf>
    <xf numFmtId="178" fontId="14" fillId="6" borderId="8" xfId="487" applyFont="1" applyFill="1" applyBorder="1" applyAlignment="1">
      <alignment horizontal="left" vertical="center"/>
    </xf>
    <xf numFmtId="178" fontId="14" fillId="6" borderId="9" xfId="487" applyFont="1" applyFill="1" applyBorder="1" applyAlignment="1">
      <alignment horizontal="left" vertical="center"/>
    </xf>
    <xf numFmtId="178" fontId="14" fillId="6" borderId="10" xfId="487" applyFont="1" applyFill="1" applyBorder="1" applyAlignment="1">
      <alignment horizontal="left" vertical="center"/>
    </xf>
    <xf numFmtId="43" fontId="39" fillId="6" borderId="25" xfId="447" applyNumberFormat="1" applyFont="1" applyFill="1" applyBorder="1" applyAlignment="1" applyProtection="1">
      <alignment horizontal="left" vertical="center" shrinkToFit="1"/>
      <protection locked="0"/>
    </xf>
    <xf numFmtId="178" fontId="14" fillId="6" borderId="26" xfId="487" applyFont="1" applyFill="1" applyBorder="1" applyAlignment="1">
      <alignment vertical="center"/>
    </xf>
    <xf numFmtId="178" fontId="14" fillId="6" borderId="27" xfId="487" applyFont="1" applyFill="1" applyBorder="1" applyAlignment="1">
      <alignment vertical="center"/>
    </xf>
    <xf numFmtId="43" fontId="39" fillId="6" borderId="27" xfId="490" applyNumberFormat="1" applyFont="1" applyFill="1" applyBorder="1" applyAlignment="1" applyProtection="1">
      <alignment horizontal="left" vertical="center" shrinkToFit="1"/>
      <protection locked="0"/>
    </xf>
    <xf numFmtId="177" fontId="25" fillId="6" borderId="28" xfId="490" applyNumberFormat="1" applyFont="1" applyFill="1" applyBorder="1" applyAlignment="1" applyProtection="1">
      <alignment horizontal="left" vertical="center"/>
      <protection locked="0"/>
    </xf>
    <xf numFmtId="177" fontId="25" fillId="6" borderId="29" xfId="490" applyNumberFormat="1" applyFont="1" applyFill="1" applyBorder="1" applyAlignment="1" applyProtection="1">
      <alignment horizontal="left" vertical="center"/>
      <protection locked="0"/>
    </xf>
    <xf numFmtId="177" fontId="25" fillId="6" borderId="30" xfId="490" applyNumberFormat="1" applyFont="1" applyFill="1" applyBorder="1" applyAlignment="1" applyProtection="1">
      <alignment horizontal="left" vertical="center"/>
      <protection locked="0"/>
    </xf>
    <xf numFmtId="43" fontId="39" fillId="6" borderId="31" xfId="490" applyNumberFormat="1" applyFont="1" applyFill="1" applyBorder="1" applyAlignment="1" applyProtection="1">
      <alignment horizontal="left" vertical="center" shrinkToFit="1"/>
      <protection locked="0"/>
    </xf>
    <xf numFmtId="176" fontId="40" fillId="6" borderId="0" xfId="490" applyNumberFormat="1" applyFont="1" applyFill="1" applyAlignment="1" applyProtection="1">
      <alignment horizontal="left" vertical="center"/>
      <protection locked="0"/>
    </xf>
    <xf numFmtId="178" fontId="41" fillId="0" borderId="11" xfId="489" applyFont="1" applyBorder="1" applyAlignment="1">
      <alignment horizontal="center" vertical="center" wrapText="1"/>
    </xf>
    <xf numFmtId="178" fontId="41" fillId="0" borderId="32" xfId="489" applyFont="1" applyBorder="1" applyAlignment="1">
      <alignment horizontal="center" vertical="center" wrapText="1"/>
    </xf>
    <xf numFmtId="185" fontId="41" fillId="0" borderId="32" xfId="489" applyNumberFormat="1" applyFont="1" applyBorder="1" applyAlignment="1">
      <alignment horizontal="center" vertical="center" wrapText="1"/>
    </xf>
    <xf numFmtId="180" fontId="41" fillId="0" borderId="32" xfId="489" applyNumberFormat="1" applyFont="1" applyBorder="1" applyAlignment="1">
      <alignment horizontal="center" vertical="center" wrapText="1"/>
    </xf>
    <xf numFmtId="178" fontId="41" fillId="0" borderId="33" xfId="489" applyFont="1" applyBorder="1" applyAlignment="1">
      <alignment horizontal="center" vertical="center" wrapText="1"/>
    </xf>
    <xf numFmtId="178" fontId="42" fillId="0" borderId="24" xfId="489" applyFont="1" applyBorder="1" applyAlignment="1">
      <alignment horizontal="center" vertical="center"/>
    </xf>
    <xf numFmtId="178" fontId="42" fillId="0" borderId="7" xfId="489" applyFont="1" applyBorder="1" applyAlignment="1">
      <alignment horizontal="center" vertical="center"/>
    </xf>
    <xf numFmtId="43" fontId="42" fillId="0" borderId="7" xfId="489" applyNumberFormat="1" applyFont="1" applyBorder="1" applyAlignment="1">
      <alignment horizontal="center" vertical="center"/>
    </xf>
    <xf numFmtId="185" fontId="42" fillId="0" borderId="7" xfId="489" applyNumberFormat="1" applyFont="1" applyBorder="1" applyAlignment="1">
      <alignment horizontal="center" vertical="center"/>
    </xf>
    <xf numFmtId="180" fontId="42" fillId="0" borderId="7" xfId="489" applyNumberFormat="1" applyFont="1" applyBorder="1" applyAlignment="1">
      <alignment horizontal="center" vertical="center" wrapText="1"/>
    </xf>
    <xf numFmtId="178" fontId="42" fillId="0" borderId="25" xfId="489" applyFont="1" applyBorder="1" applyAlignment="1">
      <alignment horizontal="center" vertical="center"/>
    </xf>
    <xf numFmtId="178" fontId="42" fillId="0" borderId="25" xfId="489" applyFont="1" applyBorder="1" applyAlignment="1">
      <alignment horizontal="center" vertical="center" wrapText="1"/>
    </xf>
    <xf numFmtId="43" fontId="43" fillId="0" borderId="7" xfId="489" applyNumberFormat="1" applyFont="1" applyBorder="1" applyAlignment="1">
      <alignment horizontal="center" vertical="center"/>
    </xf>
    <xf numFmtId="185" fontId="43" fillId="0" borderId="7" xfId="489" applyNumberFormat="1" applyFont="1" applyBorder="1" applyAlignment="1">
      <alignment horizontal="center" vertical="center"/>
    </xf>
    <xf numFmtId="180" fontId="43" fillId="0" borderId="7" xfId="489" applyNumberFormat="1" applyFont="1" applyBorder="1" applyAlignment="1">
      <alignment horizontal="center" vertical="center" wrapText="1"/>
    </xf>
    <xf numFmtId="178" fontId="42" fillId="0" borderId="7" xfId="489" applyFont="1" applyBorder="1" applyAlignment="1">
      <alignment horizontal="center" vertical="center" wrapText="1"/>
    </xf>
    <xf numFmtId="10" fontId="43" fillId="0" borderId="7" xfId="489" applyNumberFormat="1" applyFont="1" applyBorder="1" applyAlignment="1">
      <alignment horizontal="center" vertical="center"/>
    </xf>
    <xf numFmtId="180" fontId="43" fillId="0" borderId="7" xfId="489" applyNumberFormat="1" applyFont="1" applyBorder="1" applyAlignment="1">
      <alignment horizontal="center" vertical="center"/>
    </xf>
    <xf numFmtId="178" fontId="44" fillId="7" borderId="24" xfId="489" applyFont="1" applyFill="1" applyBorder="1" applyAlignment="1">
      <alignment horizontal="center" vertical="center"/>
    </xf>
    <xf numFmtId="178" fontId="44" fillId="7" borderId="7" xfId="489" applyFont="1" applyFill="1" applyBorder="1" applyAlignment="1">
      <alignment horizontal="center" vertical="center"/>
    </xf>
    <xf numFmtId="180" fontId="44" fillId="7" borderId="7" xfId="489" applyNumberFormat="1" applyFont="1" applyFill="1" applyBorder="1" applyAlignment="1">
      <alignment horizontal="center" vertical="center" wrapText="1"/>
    </xf>
    <xf numFmtId="178" fontId="42" fillId="7" borderId="25" xfId="489" applyFont="1" applyFill="1" applyBorder="1" applyAlignment="1">
      <alignment horizontal="left" vertical="center"/>
    </xf>
    <xf numFmtId="178" fontId="44" fillId="7" borderId="26" xfId="489" applyFont="1" applyFill="1" applyBorder="1" applyAlignment="1">
      <alignment horizontal="center" vertical="center"/>
    </xf>
    <xf numFmtId="178" fontId="44" fillId="7" borderId="27" xfId="489" applyFont="1" applyFill="1" applyBorder="1" applyAlignment="1">
      <alignment horizontal="center" vertical="center"/>
    </xf>
    <xf numFmtId="180" fontId="44" fillId="7" borderId="27" xfId="489" applyNumberFormat="1" applyFont="1" applyFill="1" applyBorder="1" applyAlignment="1">
      <alignment horizontal="center" vertical="center" wrapText="1"/>
    </xf>
    <xf numFmtId="178" fontId="42" fillId="7" borderId="31" xfId="489" applyFont="1" applyFill="1" applyBorder="1" applyAlignment="1">
      <alignment horizontal="left" vertical="center"/>
    </xf>
    <xf numFmtId="181" fontId="34" fillId="6" borderId="0" xfId="490" applyNumberFormat="1" applyFont="1" applyFill="1" applyAlignment="1" applyProtection="1">
      <alignment horizontal="right" vertical="center"/>
      <protection locked="0"/>
    </xf>
    <xf numFmtId="178" fontId="20" fillId="6" borderId="0" xfId="491" applyFont="1" applyFill="1" applyAlignment="1">
      <alignment horizontal="right" vertical="center"/>
    </xf>
    <xf numFmtId="14" fontId="31" fillId="6" borderId="0" xfId="447" applyNumberFormat="1" applyFont="1" applyFill="1" applyAlignment="1" applyProtection="1">
      <alignment horizontal="left" vertical="center"/>
      <protection locked="0"/>
    </xf>
    <xf numFmtId="178" fontId="45" fillId="6" borderId="0" xfId="491" applyFont="1" applyFill="1" applyAlignment="1" applyProtection="1">
      <alignment horizontal="right" vertical="center"/>
      <protection locked="0"/>
    </xf>
    <xf numFmtId="178" fontId="46" fillId="6" borderId="0" xfId="491" applyFont="1" applyFill="1" applyAlignment="1" applyProtection="1">
      <alignment horizontal="left" vertical="center"/>
      <protection locked="0"/>
    </xf>
    <xf numFmtId="178" fontId="35" fillId="8" borderId="34" xfId="491" applyFont="1" applyFill="1" applyBorder="1" applyProtection="1">
      <alignment vertical="center"/>
      <protection locked="0"/>
    </xf>
    <xf numFmtId="178" fontId="35" fillId="8" borderId="0" xfId="491" applyFont="1" applyFill="1" applyProtection="1">
      <alignment vertical="center"/>
      <protection locked="0"/>
    </xf>
    <xf numFmtId="178" fontId="47" fillId="8" borderId="0" xfId="491" applyFont="1" applyFill="1" applyAlignment="1" applyProtection="1">
      <alignment horizontal="left" vertical="center"/>
      <protection locked="0"/>
    </xf>
    <xf numFmtId="178" fontId="48" fillId="8" borderId="0" xfId="491" applyFont="1" applyFill="1" applyAlignment="1" applyProtection="1">
      <alignment horizontal="left" vertical="center"/>
      <protection locked="0"/>
    </xf>
    <xf numFmtId="178" fontId="49" fillId="8" borderId="0" xfId="491" applyFont="1" applyFill="1" applyAlignment="1" applyProtection="1">
      <alignment horizontal="left" vertical="center"/>
      <protection locked="0"/>
    </xf>
    <xf numFmtId="178" fontId="50" fillId="8" borderId="0" xfId="491" applyFont="1" applyFill="1" applyProtection="1">
      <alignment vertical="center"/>
      <protection locked="0"/>
    </xf>
    <xf numFmtId="178" fontId="50" fillId="8" borderId="0" xfId="491" applyFont="1" applyFill="1" applyAlignment="1" applyProtection="1">
      <alignment horizontal="left" vertical="center"/>
      <protection locked="0"/>
    </xf>
    <xf numFmtId="178" fontId="35" fillId="8" borderId="0" xfId="443" applyFont="1" applyFill="1" applyAlignment="1">
      <alignment vertical="center"/>
    </xf>
    <xf numFmtId="178" fontId="49" fillId="8" borderId="0" xfId="491" applyFont="1" applyFill="1" applyAlignment="1" applyProtection="1">
      <alignment horizontal="right" vertical="center"/>
      <protection locked="0"/>
    </xf>
    <xf numFmtId="178" fontId="35" fillId="8" borderId="0" xfId="443" applyFont="1" applyFill="1" applyAlignment="1">
      <alignment vertical="center" wrapText="1"/>
    </xf>
    <xf numFmtId="49" fontId="51" fillId="6" borderId="0" xfId="491" applyNumberFormat="1" applyFont="1" applyFill="1" applyAlignment="1" applyProtection="1">
      <alignment horizontal="left" vertical="center"/>
      <protection locked="0"/>
    </xf>
    <xf numFmtId="178" fontId="52" fillId="6" borderId="0" xfId="447" applyFont="1" applyFill="1" applyAlignment="1">
      <alignment horizontal="left" vertical="center"/>
    </xf>
    <xf numFmtId="178" fontId="53" fillId="6" borderId="0" xfId="447" applyFont="1" applyFill="1">
      <alignment vertical="center"/>
    </xf>
    <xf numFmtId="49" fontId="40" fillId="6" borderId="0" xfId="490" applyNumberFormat="1" applyFont="1" applyFill="1" applyAlignment="1" applyProtection="1">
      <alignment horizontal="left" vertical="center"/>
      <protection locked="0"/>
    </xf>
    <xf numFmtId="49" fontId="33" fillId="6" borderId="0" xfId="491" applyNumberFormat="1" applyFont="1" applyFill="1" applyAlignment="1" applyProtection="1">
      <alignment horizontal="left" vertical="center"/>
      <protection locked="0"/>
    </xf>
    <xf numFmtId="49" fontId="20" fillId="6" borderId="0" xfId="491" applyNumberFormat="1" applyFont="1" applyFill="1" applyAlignment="1" applyProtection="1">
      <alignment horizontal="left" vertical="center"/>
      <protection locked="0"/>
    </xf>
    <xf numFmtId="49" fontId="34" fillId="6" borderId="0" xfId="490" applyNumberFormat="1" applyFont="1" applyFill="1" applyAlignment="1" applyProtection="1">
      <alignment horizontal="left" vertical="center"/>
      <protection locked="0"/>
    </xf>
    <xf numFmtId="49" fontId="30" fillId="6" borderId="0" xfId="490" applyNumberFormat="1" applyFont="1" applyFill="1" applyAlignment="1" applyProtection="1">
      <alignment horizontal="left" vertical="center"/>
      <protection locked="0"/>
    </xf>
    <xf numFmtId="178" fontId="54" fillId="6" borderId="0" xfId="447" applyFont="1" applyFill="1" applyAlignment="1">
      <alignment horizontal="left" vertical="center" wrapText="1"/>
    </xf>
    <xf numFmtId="180" fontId="0" fillId="6" borderId="0" xfId="447" applyNumberFormat="1" applyFill="1">
      <alignment vertical="center"/>
    </xf>
    <xf numFmtId="183" fontId="0" fillId="0" borderId="0" xfId="486" applyNumberFormat="1">
      <alignment vertical="center"/>
    </xf>
    <xf numFmtId="183" fontId="0" fillId="6" borderId="0" xfId="447" applyNumberFormat="1" applyFill="1">
      <alignment vertical="center"/>
    </xf>
    <xf numFmtId="178" fontId="0" fillId="0" borderId="0" xfId="486">
      <alignment vertical="center"/>
    </xf>
    <xf numFmtId="0" fontId="14" fillId="0" borderId="7" xfId="309" applyFont="1" applyFill="1" applyBorder="1" applyAlignment="1">
      <alignment horizontal="center" vertical="center" wrapText="1"/>
    </xf>
    <xf numFmtId="49" fontId="14" fillId="0" borderId="7" xfId="309" applyNumberFormat="1" applyFont="1" applyFill="1" applyBorder="1" applyAlignment="1">
      <alignment horizontal="center" vertical="center" wrapText="1"/>
    </xf>
  </cellXfs>
  <cellStyles count="492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标题 4" xfId="29" builtinId="19"/>
    <cellStyle name="解释性文本 2 2" xfId="30"/>
    <cellStyle name="60% - 强调文字颜色 2" xfId="31" builtinId="36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 2 3 3" xfId="365"/>
    <cellStyle name="常规 2 3 4" xfId="366"/>
    <cellStyle name="常规 2 4" xfId="367"/>
    <cellStyle name="输入 3 3" xfId="368"/>
    <cellStyle name="常规 2 4 2" xfId="369"/>
    <cellStyle name="常规 2 5" xfId="370"/>
    <cellStyle name="强调文字颜色 4 2" xfId="371"/>
    <cellStyle name="常规 2 5 2" xfId="372"/>
    <cellStyle name="强调文字颜色 4 2 2" xfId="373"/>
    <cellStyle name="常规 2 6" xfId="374"/>
    <cellStyle name="强调文字颜色 4 3" xfId="375"/>
    <cellStyle name="常规 2 6 2" xfId="376"/>
    <cellStyle name="强调文字颜色 4 3 2" xfId="377"/>
    <cellStyle name="常规 2 6 2 2" xfId="378"/>
    <cellStyle name="常规 27" xfId="379"/>
    <cellStyle name="常规 3 2 2" xfId="380"/>
    <cellStyle name="适中 4" xfId="381"/>
    <cellStyle name="常规 3 3 2" xfId="382"/>
    <cellStyle name="常规 3 3 3" xfId="383"/>
    <cellStyle name="常规 3 4" xfId="384"/>
    <cellStyle name="常规 3 4 2" xfId="385"/>
    <cellStyle name="常规 3 5" xfId="386"/>
    <cellStyle name="强调文字颜色 5 2" xfId="387"/>
    <cellStyle name="常规 3 5 2" xfId="388"/>
    <cellStyle name="强调文字颜色 5 2 2" xfId="389"/>
    <cellStyle name="常规 4 2 2" xfId="390"/>
    <cellStyle name="常规 4 4" xfId="391"/>
    <cellStyle name="常规 4 3" xfId="392"/>
    <cellStyle name="输入 5 2" xfId="393"/>
    <cellStyle name="常规 7 2" xfId="394"/>
    <cellStyle name="常规 8 4" xfId="395"/>
    <cellStyle name="强调文字颜色 6 3 2" xfId="396"/>
    <cellStyle name="常规 9" xfId="397"/>
    <cellStyle name="常规_付款通知书智联（神数系统）" xfId="398"/>
    <cellStyle name="警告文本 2" xfId="399"/>
    <cellStyle name="注释 5 2" xfId="400"/>
    <cellStyle name="好 2 2" xfId="401"/>
    <cellStyle name="好 3" xfId="402"/>
    <cellStyle name="好 4" xfId="403"/>
    <cellStyle name="汇总 2" xfId="404"/>
    <cellStyle name="汇总 2 3 2" xfId="405"/>
    <cellStyle name="检查单元格 2 2" xfId="406"/>
    <cellStyle name="汇总 4" xfId="407"/>
    <cellStyle name="汇总 5" xfId="408"/>
    <cellStyle name="汇总 5 2" xfId="409"/>
    <cellStyle name="强调文字颜色 3 5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警告文本 3" xfId="417"/>
    <cellStyle name="注释 5 3" xfId="418"/>
    <cellStyle name="警告文本 4" xfId="419"/>
    <cellStyle name="警告文本 5" xfId="420"/>
    <cellStyle name="链接单元格 2" xfId="421"/>
    <cellStyle name="注释 2 3 2" xfId="422"/>
    <cellStyle name="链接单元格 2 2" xfId="423"/>
    <cellStyle name="注释 2 3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强调文字颜色 3 2" xfId="435"/>
    <cellStyle name="输入 2 4" xfId="436"/>
    <cellStyle name="强调文字颜色 3 3" xfId="437"/>
    <cellStyle name="强调文字颜色 3 4" xfId="438"/>
    <cellStyle name="强调文字颜色 4 4" xfId="439"/>
    <cellStyle name="强调文字颜色 4 5" xfId="440"/>
    <cellStyle name="输入 2" xfId="441"/>
    <cellStyle name="强调文字颜色 5 3" xfId="442"/>
    <cellStyle name="常规 3 6" xfId="443"/>
    <cellStyle name="强调文字颜色 5 3 2" xfId="444"/>
    <cellStyle name="强调文字颜色 5 4" xfId="445"/>
    <cellStyle name="强调文字颜色 6 2" xfId="446"/>
    <cellStyle name="常规 4 5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10160</xdr:rowOff>
    </xdr:from>
    <xdr:to>
      <xdr:col>3</xdr:col>
      <xdr:colOff>256540</xdr:colOff>
      <xdr:row>2</xdr:row>
      <xdr:rowOff>104775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0160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220"/>
      <c r="D4" s="37"/>
      <c r="E4" s="221"/>
      <c r="F4" s="38" t="e">
        <f t="shared" ref="F4:F20" si="0">IF(MOD(MID(E4,17,1),2)=1,"男","女")</f>
        <v>#VALUE!</v>
      </c>
      <c r="G4" s="39"/>
      <c r="H4" s="40"/>
      <c r="I4" s="40"/>
      <c r="J4" s="69"/>
      <c r="K4" s="40"/>
      <c r="L4" s="70"/>
      <c r="M4" s="71"/>
      <c r="N4" s="71"/>
      <c r="O4" s="71"/>
      <c r="P4" s="71"/>
      <c r="Q4" s="89">
        <f>ROUND(SUM(M4:P4),2)</f>
        <v>0</v>
      </c>
      <c r="R4" s="70">
        <v>0</v>
      </c>
      <c r="S4" s="90">
        <f>L4</f>
        <v>0</v>
      </c>
      <c r="T4" s="91">
        <v>5000</v>
      </c>
      <c r="U4" s="91">
        <f>Q4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-5000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 t="s">
        <v>50</v>
      </c>
      <c r="AP4" s="104" t="s">
        <v>51</v>
      </c>
      <c r="AQ4" s="104" t="s">
        <v>52</v>
      </c>
      <c r="AR4" s="111" t="str">
        <f t="shared" ref="AR4:AR20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 t="shared" ref="AS4:AS20" si="2">IF(SUMPRODUCT(N(E$1:E$20=E4))&gt;1,"重复","不")</f>
        <v>重复</v>
      </c>
      <c r="AT4" s="111" t="str">
        <f t="shared" ref="AT4:AT20" si="3">IF(SUMPRODUCT(N(AO$1:AO$20=AO4))&gt;1,"重复","不")</f>
        <v>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0" si="4">ROUND(SUM(M5:P5),2)</f>
        <v>0</v>
      </c>
      <c r="R5" s="70">
        <v>0</v>
      </c>
      <c r="S5" s="90">
        <f t="shared" ref="S5:S20" si="5">L5</f>
        <v>0</v>
      </c>
      <c r="T5" s="91">
        <v>5000</v>
      </c>
      <c r="U5" s="91">
        <f t="shared" ref="U5:U20" si="6">Q5</f>
        <v>0</v>
      </c>
      <c r="V5" s="70"/>
      <c r="W5" s="70"/>
      <c r="X5" s="70"/>
      <c r="Y5" s="70"/>
      <c r="Z5" s="70"/>
      <c r="AA5" s="70"/>
      <c r="AB5" s="90">
        <f t="shared" ref="AB5:AB20" si="7">ROUND(SUM(V5:AA5),2)</f>
        <v>0</v>
      </c>
      <c r="AC5" s="90">
        <f t="shared" ref="AC5:AC20" si="8">R5</f>
        <v>0</v>
      </c>
      <c r="AD5" s="93">
        <f t="shared" ref="AD5:AD20" si="9">ROUND(S5-T5-U5-AB5-AC5,2)</f>
        <v>-5000</v>
      </c>
      <c r="AE5" s="94">
        <f>ROUND(MAX((AD5)*{0.03;0.1;0.2;0.25;0.3;0.35;0.45}-{0;2520;16920;31920;52920;85920;181920},0),2)</f>
        <v>0</v>
      </c>
      <c r="AF5" s="95">
        <v>0</v>
      </c>
      <c r="AG5" s="95">
        <f t="shared" ref="AG5:AG20" si="10">IF((AE5-AF5)&lt;0,0,AE5-AF5)</f>
        <v>0</v>
      </c>
      <c r="AH5" s="102">
        <f t="shared" ref="AH5:AH20" si="11">ROUND(IF((L5-Q5-AG5)&lt;0,0,(L5-Q5-AG5)),2)</f>
        <v>0</v>
      </c>
      <c r="AI5" s="103"/>
      <c r="AJ5" s="102">
        <f>AH5+AI5</f>
        <v>0</v>
      </c>
      <c r="AK5" s="104"/>
      <c r="AL5" s="102">
        <f t="shared" ref="AL5:AL20" si="12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 t="shared" si="5"/>
        <v>0</v>
      </c>
      <c r="T6" s="91">
        <v>5000</v>
      </c>
      <c r="U6" s="91">
        <f t="shared" si="6"/>
        <v>0</v>
      </c>
      <c r="V6" s="70"/>
      <c r="W6" s="70"/>
      <c r="X6" s="70"/>
      <c r="Y6" s="70"/>
      <c r="Z6" s="70"/>
      <c r="AA6" s="70"/>
      <c r="AB6" s="90">
        <f t="shared" si="7"/>
        <v>0</v>
      </c>
      <c r="AC6" s="90">
        <f t="shared" si="8"/>
        <v>0</v>
      </c>
      <c r="AD6" s="93">
        <f t="shared" si="9"/>
        <v>-5000</v>
      </c>
      <c r="AE6" s="94">
        <f>ROUND(MAX((AD6)*{0.03;0.1;0.2;0.25;0.3;0.35;0.45}-{0;2520;16920;31920;52920;85920;181920},0),2)</f>
        <v>0</v>
      </c>
      <c r="AF6" s="95">
        <v>0</v>
      </c>
      <c r="AG6" s="95">
        <f t="shared" si="10"/>
        <v>0</v>
      </c>
      <c r="AH6" s="102">
        <f t="shared" si="11"/>
        <v>0</v>
      </c>
      <c r="AI6" s="103"/>
      <c r="AJ6" s="102">
        <f t="shared" ref="AJ6:AJ20" si="13">AH6+AI6</f>
        <v>0</v>
      </c>
      <c r="AK6" s="104"/>
      <c r="AL6" s="102">
        <f t="shared" si="12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 t="shared" si="5"/>
        <v>0</v>
      </c>
      <c r="T7" s="91">
        <v>5000</v>
      </c>
      <c r="U7" s="91">
        <f t="shared" si="6"/>
        <v>0</v>
      </c>
      <c r="V7" s="70"/>
      <c r="W7" s="70"/>
      <c r="X7" s="70"/>
      <c r="Y7" s="70"/>
      <c r="Z7" s="70"/>
      <c r="AA7" s="70"/>
      <c r="AB7" s="90">
        <f t="shared" si="7"/>
        <v>0</v>
      </c>
      <c r="AC7" s="90">
        <f t="shared" si="8"/>
        <v>0</v>
      </c>
      <c r="AD7" s="93">
        <f t="shared" si="9"/>
        <v>-5000</v>
      </c>
      <c r="AE7" s="94">
        <f>ROUND(MAX((AD7)*{0.03;0.1;0.2;0.25;0.3;0.35;0.45}-{0;2520;16920;31920;52920;85920;181920},0),2)</f>
        <v>0</v>
      </c>
      <c r="AF7" s="95">
        <v>0</v>
      </c>
      <c r="AG7" s="95">
        <f t="shared" si="10"/>
        <v>0</v>
      </c>
      <c r="AH7" s="102">
        <f t="shared" si="11"/>
        <v>0</v>
      </c>
      <c r="AI7" s="103"/>
      <c r="AJ7" s="102">
        <f t="shared" si="13"/>
        <v>0</v>
      </c>
      <c r="AK7" s="104"/>
      <c r="AL7" s="102">
        <f t="shared" si="12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 t="shared" si="5"/>
        <v>0</v>
      </c>
      <c r="T8" s="91">
        <v>5000</v>
      </c>
      <c r="U8" s="91">
        <f t="shared" si="6"/>
        <v>0</v>
      </c>
      <c r="V8" s="70"/>
      <c r="W8" s="70"/>
      <c r="X8" s="70"/>
      <c r="Y8" s="70"/>
      <c r="Z8" s="70"/>
      <c r="AA8" s="70"/>
      <c r="AB8" s="90">
        <f t="shared" si="7"/>
        <v>0</v>
      </c>
      <c r="AC8" s="90">
        <f t="shared" si="8"/>
        <v>0</v>
      </c>
      <c r="AD8" s="93">
        <f t="shared" si="9"/>
        <v>-5000</v>
      </c>
      <c r="AE8" s="94">
        <f>ROUND(MAX((AD8)*{0.03;0.1;0.2;0.25;0.3;0.35;0.45}-{0;2520;16920;31920;52920;85920;181920},0),2)</f>
        <v>0</v>
      </c>
      <c r="AF8" s="95">
        <v>0</v>
      </c>
      <c r="AG8" s="95">
        <f t="shared" si="10"/>
        <v>0</v>
      </c>
      <c r="AH8" s="102">
        <f t="shared" si="11"/>
        <v>0</v>
      </c>
      <c r="AI8" s="103"/>
      <c r="AJ8" s="102">
        <f t="shared" si="13"/>
        <v>0</v>
      </c>
      <c r="AK8" s="104"/>
      <c r="AL8" s="102">
        <f t="shared" si="12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 t="shared" si="5"/>
        <v>0</v>
      </c>
      <c r="T9" s="91">
        <v>5000</v>
      </c>
      <c r="U9" s="91">
        <f t="shared" si="6"/>
        <v>0</v>
      </c>
      <c r="V9" s="70"/>
      <c r="W9" s="70"/>
      <c r="X9" s="70"/>
      <c r="Y9" s="70"/>
      <c r="Z9" s="70"/>
      <c r="AA9" s="70"/>
      <c r="AB9" s="90">
        <f t="shared" si="7"/>
        <v>0</v>
      </c>
      <c r="AC9" s="90">
        <f t="shared" si="8"/>
        <v>0</v>
      </c>
      <c r="AD9" s="93">
        <f t="shared" si="9"/>
        <v>-5000</v>
      </c>
      <c r="AE9" s="94">
        <f>ROUND(MAX((AD9)*{0.03;0.1;0.2;0.25;0.3;0.35;0.45}-{0;2520;16920;31920;52920;85920;181920},0),2)</f>
        <v>0</v>
      </c>
      <c r="AF9" s="95">
        <v>0</v>
      </c>
      <c r="AG9" s="95">
        <f t="shared" si="10"/>
        <v>0</v>
      </c>
      <c r="AH9" s="102">
        <f t="shared" si="11"/>
        <v>0</v>
      </c>
      <c r="AI9" s="103"/>
      <c r="AJ9" s="102">
        <f t="shared" si="13"/>
        <v>0</v>
      </c>
      <c r="AK9" s="104"/>
      <c r="AL9" s="102">
        <f t="shared" si="12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 t="shared" si="5"/>
        <v>0</v>
      </c>
      <c r="T10" s="91">
        <v>5000</v>
      </c>
      <c r="U10" s="91">
        <f t="shared" si="6"/>
        <v>0</v>
      </c>
      <c r="V10" s="70"/>
      <c r="W10" s="70"/>
      <c r="X10" s="70"/>
      <c r="Y10" s="70"/>
      <c r="Z10" s="70"/>
      <c r="AA10" s="70"/>
      <c r="AB10" s="90">
        <f t="shared" si="7"/>
        <v>0</v>
      </c>
      <c r="AC10" s="90">
        <f t="shared" si="8"/>
        <v>0</v>
      </c>
      <c r="AD10" s="93">
        <f t="shared" si="9"/>
        <v>-5000</v>
      </c>
      <c r="AE10" s="94">
        <f>ROUND(MAX((AD10)*{0.03;0.1;0.2;0.25;0.3;0.35;0.45}-{0;2520;16920;31920;52920;85920;181920},0),2)</f>
        <v>0</v>
      </c>
      <c r="AF10" s="95">
        <v>0</v>
      </c>
      <c r="AG10" s="95">
        <f t="shared" si="10"/>
        <v>0</v>
      </c>
      <c r="AH10" s="102">
        <f t="shared" si="11"/>
        <v>0</v>
      </c>
      <c r="AI10" s="103"/>
      <c r="AJ10" s="102">
        <f t="shared" si="13"/>
        <v>0</v>
      </c>
      <c r="AK10" s="104"/>
      <c r="AL10" s="102">
        <f t="shared" si="12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 t="shared" si="5"/>
        <v>0</v>
      </c>
      <c r="T11" s="91">
        <v>5000</v>
      </c>
      <c r="U11" s="91">
        <f t="shared" si="6"/>
        <v>0</v>
      </c>
      <c r="V11" s="70"/>
      <c r="W11" s="70"/>
      <c r="X11" s="70"/>
      <c r="Y11" s="70"/>
      <c r="Z11" s="70"/>
      <c r="AA11" s="70"/>
      <c r="AB11" s="90">
        <f t="shared" si="7"/>
        <v>0</v>
      </c>
      <c r="AC11" s="90">
        <f t="shared" si="8"/>
        <v>0</v>
      </c>
      <c r="AD11" s="93">
        <f t="shared" si="9"/>
        <v>-5000</v>
      </c>
      <c r="AE11" s="94">
        <f>ROUND(MAX((AD11)*{0.03;0.1;0.2;0.25;0.3;0.35;0.45}-{0;2520;16920;31920;52920;85920;181920},0),2)</f>
        <v>0</v>
      </c>
      <c r="AF11" s="95">
        <v>0</v>
      </c>
      <c r="AG11" s="95">
        <f t="shared" si="10"/>
        <v>0</v>
      </c>
      <c r="AH11" s="102">
        <f t="shared" si="11"/>
        <v>0</v>
      </c>
      <c r="AI11" s="103"/>
      <c r="AJ11" s="102">
        <f t="shared" si="13"/>
        <v>0</v>
      </c>
      <c r="AK11" s="104"/>
      <c r="AL11" s="102">
        <f t="shared" si="12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 t="shared" si="5"/>
        <v>0</v>
      </c>
      <c r="T12" s="91">
        <v>5000</v>
      </c>
      <c r="U12" s="91">
        <f t="shared" si="6"/>
        <v>0</v>
      </c>
      <c r="V12" s="70"/>
      <c r="W12" s="70"/>
      <c r="X12" s="70"/>
      <c r="Y12" s="70"/>
      <c r="Z12" s="70"/>
      <c r="AA12" s="70"/>
      <c r="AB12" s="90">
        <f t="shared" si="7"/>
        <v>0</v>
      </c>
      <c r="AC12" s="90">
        <f t="shared" si="8"/>
        <v>0</v>
      </c>
      <c r="AD12" s="93">
        <f t="shared" si="9"/>
        <v>-5000</v>
      </c>
      <c r="AE12" s="94">
        <f>ROUND(MAX((AD12)*{0.03;0.1;0.2;0.25;0.3;0.35;0.45}-{0;2520;16920;31920;52920;85920;181920},0),2)</f>
        <v>0</v>
      </c>
      <c r="AF12" s="95">
        <v>0</v>
      </c>
      <c r="AG12" s="95">
        <f t="shared" si="10"/>
        <v>0</v>
      </c>
      <c r="AH12" s="102">
        <f t="shared" si="11"/>
        <v>0</v>
      </c>
      <c r="AI12" s="103"/>
      <c r="AJ12" s="102">
        <f t="shared" si="13"/>
        <v>0</v>
      </c>
      <c r="AK12" s="104"/>
      <c r="AL12" s="102">
        <f t="shared" si="12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 t="shared" si="5"/>
        <v>0</v>
      </c>
      <c r="T13" s="91">
        <v>5000</v>
      </c>
      <c r="U13" s="91">
        <f t="shared" si="6"/>
        <v>0</v>
      </c>
      <c r="V13" s="70"/>
      <c r="W13" s="70"/>
      <c r="X13" s="70"/>
      <c r="Y13" s="70"/>
      <c r="Z13" s="70"/>
      <c r="AA13" s="70"/>
      <c r="AB13" s="90">
        <f t="shared" si="7"/>
        <v>0</v>
      </c>
      <c r="AC13" s="90">
        <f t="shared" si="8"/>
        <v>0</v>
      </c>
      <c r="AD13" s="93">
        <f t="shared" si="9"/>
        <v>-5000</v>
      </c>
      <c r="AE13" s="94">
        <f>ROUND(MAX((AD13)*{0.03;0.1;0.2;0.25;0.3;0.35;0.45}-{0;2520;16920;31920;52920;85920;181920},0),2)</f>
        <v>0</v>
      </c>
      <c r="AF13" s="95">
        <v>0</v>
      </c>
      <c r="AG13" s="95">
        <f t="shared" si="10"/>
        <v>0</v>
      </c>
      <c r="AH13" s="102">
        <f t="shared" si="11"/>
        <v>0</v>
      </c>
      <c r="AI13" s="103"/>
      <c r="AJ13" s="102">
        <f t="shared" si="13"/>
        <v>0</v>
      </c>
      <c r="AK13" s="104"/>
      <c r="AL13" s="102">
        <f t="shared" si="12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 t="shared" si="5"/>
        <v>0</v>
      </c>
      <c r="T14" s="91">
        <v>5000</v>
      </c>
      <c r="U14" s="91">
        <f t="shared" si="6"/>
        <v>0</v>
      </c>
      <c r="V14" s="70"/>
      <c r="W14" s="70"/>
      <c r="X14" s="70"/>
      <c r="Y14" s="70"/>
      <c r="Z14" s="70"/>
      <c r="AA14" s="70"/>
      <c r="AB14" s="90">
        <f t="shared" si="7"/>
        <v>0</v>
      </c>
      <c r="AC14" s="90">
        <f t="shared" si="8"/>
        <v>0</v>
      </c>
      <c r="AD14" s="93">
        <f t="shared" si="9"/>
        <v>-5000</v>
      </c>
      <c r="AE14" s="94">
        <f>ROUND(MAX((AD14)*{0.03;0.1;0.2;0.25;0.3;0.35;0.45}-{0;2520;16920;31920;52920;85920;181920},0),2)</f>
        <v>0</v>
      </c>
      <c r="AF14" s="95">
        <v>0</v>
      </c>
      <c r="AG14" s="95">
        <f t="shared" si="10"/>
        <v>0</v>
      </c>
      <c r="AH14" s="102">
        <f t="shared" si="11"/>
        <v>0</v>
      </c>
      <c r="AI14" s="103"/>
      <c r="AJ14" s="102">
        <f t="shared" si="13"/>
        <v>0</v>
      </c>
      <c r="AK14" s="104"/>
      <c r="AL14" s="102">
        <f t="shared" si="12"/>
        <v>0</v>
      </c>
      <c r="AM14" s="104"/>
      <c r="AN14" s="104"/>
      <c r="AO14" s="104"/>
      <c r="AP14" s="104"/>
      <c r="AQ14" s="104"/>
      <c r="AR14" s="111" t="str">
        <f t="shared" si="1"/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 t="shared" si="5"/>
        <v>0</v>
      </c>
      <c r="T15" s="91">
        <v>5000</v>
      </c>
      <c r="U15" s="91">
        <f t="shared" si="6"/>
        <v>0</v>
      </c>
      <c r="V15" s="70"/>
      <c r="W15" s="70"/>
      <c r="X15" s="70"/>
      <c r="Y15" s="70"/>
      <c r="Z15" s="70"/>
      <c r="AA15" s="70"/>
      <c r="AB15" s="90">
        <f t="shared" si="7"/>
        <v>0</v>
      </c>
      <c r="AC15" s="90">
        <f t="shared" si="8"/>
        <v>0</v>
      </c>
      <c r="AD15" s="93">
        <f t="shared" si="9"/>
        <v>-5000</v>
      </c>
      <c r="AE15" s="94">
        <f>ROUND(MAX((AD15)*{0.03;0.1;0.2;0.25;0.3;0.35;0.45}-{0;2520;16920;31920;52920;85920;181920},0),2)</f>
        <v>0</v>
      </c>
      <c r="AF15" s="95">
        <v>0</v>
      </c>
      <c r="AG15" s="95">
        <f t="shared" si="10"/>
        <v>0</v>
      </c>
      <c r="AH15" s="102">
        <f t="shared" si="11"/>
        <v>0</v>
      </c>
      <c r="AI15" s="103"/>
      <c r="AJ15" s="102">
        <f t="shared" si="13"/>
        <v>0</v>
      </c>
      <c r="AK15" s="104"/>
      <c r="AL15" s="102">
        <f t="shared" si="12"/>
        <v>0</v>
      </c>
      <c r="AM15" s="104"/>
      <c r="AN15" s="104"/>
      <c r="AO15" s="104"/>
      <c r="AP15" s="104"/>
      <c r="AQ15" s="104"/>
      <c r="AR15" s="111" t="str">
        <f t="shared" si="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 t="shared" si="5"/>
        <v>0</v>
      </c>
      <c r="T16" s="91">
        <v>5000</v>
      </c>
      <c r="U16" s="91">
        <f t="shared" si="6"/>
        <v>0</v>
      </c>
      <c r="V16" s="70"/>
      <c r="W16" s="70"/>
      <c r="X16" s="70"/>
      <c r="Y16" s="70"/>
      <c r="Z16" s="70"/>
      <c r="AA16" s="70"/>
      <c r="AB16" s="90">
        <f t="shared" si="7"/>
        <v>0</v>
      </c>
      <c r="AC16" s="90">
        <f t="shared" si="8"/>
        <v>0</v>
      </c>
      <c r="AD16" s="93">
        <f t="shared" si="9"/>
        <v>-5000</v>
      </c>
      <c r="AE16" s="94">
        <f>ROUND(MAX((AD16)*{0.03;0.1;0.2;0.25;0.3;0.35;0.45}-{0;2520;16920;31920;52920;85920;181920},0),2)</f>
        <v>0</v>
      </c>
      <c r="AF16" s="95">
        <v>0</v>
      </c>
      <c r="AG16" s="95">
        <f t="shared" si="10"/>
        <v>0</v>
      </c>
      <c r="AH16" s="102">
        <f t="shared" si="11"/>
        <v>0</v>
      </c>
      <c r="AI16" s="103"/>
      <c r="AJ16" s="102">
        <f t="shared" si="13"/>
        <v>0</v>
      </c>
      <c r="AK16" s="104"/>
      <c r="AL16" s="102">
        <f t="shared" si="12"/>
        <v>0</v>
      </c>
      <c r="AM16" s="104"/>
      <c r="AN16" s="104"/>
      <c r="AO16" s="104"/>
      <c r="AP16" s="104"/>
      <c r="AQ16" s="104"/>
      <c r="AR16" s="111" t="str">
        <f t="shared" si="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 t="shared" si="5"/>
        <v>0</v>
      </c>
      <c r="T17" s="91">
        <v>5000</v>
      </c>
      <c r="U17" s="91">
        <f t="shared" si="6"/>
        <v>0</v>
      </c>
      <c r="V17" s="70"/>
      <c r="W17" s="70"/>
      <c r="X17" s="70"/>
      <c r="Y17" s="70"/>
      <c r="Z17" s="70"/>
      <c r="AA17" s="70"/>
      <c r="AB17" s="90">
        <f t="shared" si="7"/>
        <v>0</v>
      </c>
      <c r="AC17" s="90">
        <f t="shared" si="8"/>
        <v>0</v>
      </c>
      <c r="AD17" s="93">
        <f t="shared" si="9"/>
        <v>-5000</v>
      </c>
      <c r="AE17" s="94">
        <f>ROUND(MAX((AD17)*{0.03;0.1;0.2;0.25;0.3;0.35;0.45}-{0;2520;16920;31920;52920;85920;181920},0),2)</f>
        <v>0</v>
      </c>
      <c r="AF17" s="95">
        <v>0</v>
      </c>
      <c r="AG17" s="95">
        <f t="shared" si="10"/>
        <v>0</v>
      </c>
      <c r="AH17" s="102">
        <f t="shared" si="11"/>
        <v>0</v>
      </c>
      <c r="AI17" s="103"/>
      <c r="AJ17" s="102">
        <f t="shared" si="13"/>
        <v>0</v>
      </c>
      <c r="AK17" s="104"/>
      <c r="AL17" s="102">
        <f t="shared" si="12"/>
        <v>0</v>
      </c>
      <c r="AM17" s="104"/>
      <c r="AN17" s="104"/>
      <c r="AO17" s="104"/>
      <c r="AP17" s="104"/>
      <c r="AQ17" s="104"/>
      <c r="AR17" s="111" t="str">
        <f t="shared" si="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 t="shared" si="5"/>
        <v>0</v>
      </c>
      <c r="T18" s="91">
        <v>5000</v>
      </c>
      <c r="U18" s="91">
        <f t="shared" si="6"/>
        <v>0</v>
      </c>
      <c r="V18" s="70"/>
      <c r="W18" s="70"/>
      <c r="X18" s="70"/>
      <c r="Y18" s="70"/>
      <c r="Z18" s="70"/>
      <c r="AA18" s="70"/>
      <c r="AB18" s="90">
        <f t="shared" si="7"/>
        <v>0</v>
      </c>
      <c r="AC18" s="90">
        <f t="shared" si="8"/>
        <v>0</v>
      </c>
      <c r="AD18" s="93">
        <f t="shared" si="9"/>
        <v>-5000</v>
      </c>
      <c r="AE18" s="94">
        <f>ROUND(MAX((AD18)*{0.03;0.1;0.2;0.25;0.3;0.35;0.45}-{0;2520;16920;31920;52920;85920;181920},0),2)</f>
        <v>0</v>
      </c>
      <c r="AF18" s="95">
        <v>0</v>
      </c>
      <c r="AG18" s="95">
        <f t="shared" si="10"/>
        <v>0</v>
      </c>
      <c r="AH18" s="102">
        <f t="shared" si="11"/>
        <v>0</v>
      </c>
      <c r="AI18" s="103"/>
      <c r="AJ18" s="102">
        <f t="shared" si="13"/>
        <v>0</v>
      </c>
      <c r="AK18" s="104"/>
      <c r="AL18" s="102">
        <f t="shared" si="12"/>
        <v>0</v>
      </c>
      <c r="AM18" s="104"/>
      <c r="AN18" s="104"/>
      <c r="AO18" s="104"/>
      <c r="AP18" s="104"/>
      <c r="AQ18" s="104"/>
      <c r="AR18" s="111" t="str">
        <f t="shared" si="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 t="shared" si="5"/>
        <v>0</v>
      </c>
      <c r="T19" s="91">
        <v>5000</v>
      </c>
      <c r="U19" s="91">
        <f t="shared" si="6"/>
        <v>0</v>
      </c>
      <c r="V19" s="70"/>
      <c r="W19" s="70"/>
      <c r="X19" s="70"/>
      <c r="Y19" s="70"/>
      <c r="Z19" s="70"/>
      <c r="AA19" s="70"/>
      <c r="AB19" s="90">
        <f t="shared" si="7"/>
        <v>0</v>
      </c>
      <c r="AC19" s="90">
        <f t="shared" si="8"/>
        <v>0</v>
      </c>
      <c r="AD19" s="93">
        <f t="shared" si="9"/>
        <v>-5000</v>
      </c>
      <c r="AE19" s="94">
        <f>ROUND(MAX((AD19)*{0.03;0.1;0.2;0.25;0.3;0.35;0.45}-{0;2520;16920;31920;52920;85920;181920},0),2)</f>
        <v>0</v>
      </c>
      <c r="AF19" s="95">
        <v>0</v>
      </c>
      <c r="AG19" s="95">
        <f t="shared" si="10"/>
        <v>0</v>
      </c>
      <c r="AH19" s="102">
        <f t="shared" si="11"/>
        <v>0</v>
      </c>
      <c r="AI19" s="103"/>
      <c r="AJ19" s="102">
        <f t="shared" si="13"/>
        <v>0</v>
      </c>
      <c r="AK19" s="104"/>
      <c r="AL19" s="102">
        <f t="shared" si="12"/>
        <v>0</v>
      </c>
      <c r="AM19" s="104"/>
      <c r="AN19" s="104"/>
      <c r="AO19" s="104"/>
      <c r="AP19" s="104"/>
      <c r="AQ19" s="104"/>
      <c r="AR19" s="111" t="str">
        <f t="shared" si="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 t="shared" si="5"/>
        <v>0</v>
      </c>
      <c r="T20" s="91">
        <v>5000</v>
      </c>
      <c r="U20" s="91">
        <f t="shared" si="6"/>
        <v>0</v>
      </c>
      <c r="V20" s="70"/>
      <c r="W20" s="70"/>
      <c r="X20" s="70"/>
      <c r="Y20" s="70"/>
      <c r="Z20" s="70"/>
      <c r="AA20" s="70"/>
      <c r="AB20" s="90">
        <f t="shared" si="7"/>
        <v>0</v>
      </c>
      <c r="AC20" s="90">
        <f t="shared" si="8"/>
        <v>0</v>
      </c>
      <c r="AD20" s="93">
        <f t="shared" si="9"/>
        <v>-5000</v>
      </c>
      <c r="AE20" s="94">
        <f>ROUND(MAX((AD20)*{0.03;0.1;0.2;0.25;0.3;0.35;0.45}-{0;2520;16920;31920;52920;85920;181920},0),2)</f>
        <v>0</v>
      </c>
      <c r="AF20" s="95">
        <v>0</v>
      </c>
      <c r="AG20" s="95">
        <f t="shared" si="10"/>
        <v>0</v>
      </c>
      <c r="AH20" s="102">
        <f t="shared" si="11"/>
        <v>0</v>
      </c>
      <c r="AI20" s="103"/>
      <c r="AJ20" s="102">
        <f t="shared" si="13"/>
        <v>0</v>
      </c>
      <c r="AK20" s="104"/>
      <c r="AL20" s="102">
        <f t="shared" si="12"/>
        <v>0</v>
      </c>
      <c r="AM20" s="104"/>
      <c r="AN20" s="104"/>
      <c r="AO20" s="104"/>
      <c r="AP20" s="104"/>
      <c r="AQ20" s="104"/>
      <c r="AR20" s="111" t="str">
        <f t="shared" si="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3" customFormat="1" ht="18" customHeight="1" spans="1:46">
      <c r="A21" s="41"/>
      <c r="B21" s="42" t="s">
        <v>54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14">SUM(L4:L20)</f>
        <v>0</v>
      </c>
      <c r="M21" s="74">
        <f t="shared" si="14"/>
        <v>0</v>
      </c>
      <c r="N21" s="74">
        <f t="shared" si="14"/>
        <v>0</v>
      </c>
      <c r="O21" s="74">
        <f t="shared" si="14"/>
        <v>0</v>
      </c>
      <c r="P21" s="74">
        <f t="shared" si="14"/>
        <v>0</v>
      </c>
      <c r="Q21" s="74">
        <f t="shared" si="14"/>
        <v>0</v>
      </c>
      <c r="R21" s="74">
        <f t="shared" si="14"/>
        <v>0</v>
      </c>
      <c r="S21" s="74">
        <f t="shared" si="14"/>
        <v>0</v>
      </c>
      <c r="T21" s="74">
        <f t="shared" si="14"/>
        <v>85000</v>
      </c>
      <c r="U21" s="74">
        <f t="shared" si="14"/>
        <v>0</v>
      </c>
      <c r="V21" s="74">
        <f t="shared" si="14"/>
        <v>0</v>
      </c>
      <c r="W21" s="74">
        <f t="shared" si="14"/>
        <v>0</v>
      </c>
      <c r="X21" s="74">
        <f t="shared" si="14"/>
        <v>0</v>
      </c>
      <c r="Y21" s="74">
        <f t="shared" si="14"/>
        <v>0</v>
      </c>
      <c r="Z21" s="74">
        <f t="shared" si="14"/>
        <v>0</v>
      </c>
      <c r="AA21" s="74">
        <f t="shared" si="14"/>
        <v>0</v>
      </c>
      <c r="AB21" s="74">
        <f t="shared" si="14"/>
        <v>0</v>
      </c>
      <c r="AC21" s="74">
        <f t="shared" si="14"/>
        <v>0</v>
      </c>
      <c r="AD21" s="74">
        <f t="shared" si="14"/>
        <v>-85000</v>
      </c>
      <c r="AE21" s="74">
        <f t="shared" si="14"/>
        <v>0</v>
      </c>
      <c r="AF21" s="74">
        <f t="shared" si="14"/>
        <v>0</v>
      </c>
      <c r="AG21" s="74">
        <f t="shared" si="14"/>
        <v>0</v>
      </c>
      <c r="AH21" s="74">
        <f t="shared" si="14"/>
        <v>0</v>
      </c>
      <c r="AI21" s="105">
        <f t="shared" si="14"/>
        <v>0</v>
      </c>
      <c r="AJ21" s="74">
        <f t="shared" si="14"/>
        <v>0</v>
      </c>
      <c r="AK21" s="74">
        <f t="shared" si="14"/>
        <v>0</v>
      </c>
      <c r="AL21" s="74">
        <f t="shared" si="14"/>
        <v>0</v>
      </c>
      <c r="AM21" s="106"/>
      <c r="AN21" s="106"/>
      <c r="AO21" s="106"/>
      <c r="AP21" s="106"/>
      <c r="AQ21" s="106"/>
      <c r="AR21" s="45"/>
      <c r="AS21" s="45"/>
      <c r="AT21" s="112"/>
    </row>
    <row r="24" spans="30:30">
      <c r="AD24" s="96"/>
    </row>
    <row r="25" ht="18.75" customHeight="1" spans="2:30">
      <c r="B25" s="47" t="s">
        <v>29</v>
      </c>
      <c r="C25" s="47" t="s">
        <v>55</v>
      </c>
      <c r="D25" s="47" t="s">
        <v>30</v>
      </c>
      <c r="E25" s="47" t="s">
        <v>56</v>
      </c>
      <c r="AD25" s="10"/>
    </row>
    <row r="26" ht="18.75" customHeight="1" spans="2:5">
      <c r="B26" s="48">
        <f>AJ21</f>
        <v>0</v>
      </c>
      <c r="C26" s="48">
        <f>AG21</f>
        <v>0</v>
      </c>
      <c r="D26" s="48">
        <f>AK21</f>
        <v>0</v>
      </c>
      <c r="E26" s="48">
        <f>B26+C26+D26</f>
        <v>0</v>
      </c>
    </row>
    <row r="27" spans="2:5">
      <c r="B27" s="49"/>
      <c r="C27" s="49"/>
      <c r="D27" s="49"/>
      <c r="E27" s="49"/>
    </row>
    <row r="28" s="14" customFormat="1" spans="1:35">
      <c r="A28" s="50" t="s">
        <v>57</v>
      </c>
      <c r="B28" s="51" t="s">
        <v>58</v>
      </c>
      <c r="C28" s="52"/>
      <c r="D28" s="52"/>
      <c r="E28" s="52"/>
      <c r="G28" s="53"/>
      <c r="J28" s="75"/>
      <c r="M28" s="76"/>
      <c r="AI28" s="107"/>
    </row>
    <row r="29" s="14" customFormat="1" spans="1:35">
      <c r="A29" s="54"/>
      <c r="B29" s="55" t="s">
        <v>59</v>
      </c>
      <c r="C29" s="52"/>
      <c r="D29" s="52"/>
      <c r="E29" s="52"/>
      <c r="G29" s="53"/>
      <c r="J29" s="75"/>
      <c r="M29" s="76"/>
      <c r="AI29" s="107"/>
    </row>
    <row r="30" s="14" customFormat="1" spans="1:35">
      <c r="A30" s="51"/>
      <c r="B30" s="55" t="s">
        <v>60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07"/>
    </row>
    <row r="31" s="14" customFormat="1" customHeight="1" spans="1:35">
      <c r="A31" s="55"/>
      <c r="B31" s="55" t="s">
        <v>61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7"/>
    </row>
    <row r="32" s="14" customFormat="1" customHeight="1" spans="1:35">
      <c r="A32" s="55"/>
      <c r="B32" s="55" t="s">
        <v>62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07"/>
    </row>
    <row r="33" s="14" customFormat="1" customHeight="1" spans="1:35">
      <c r="A33" s="55"/>
      <c r="B33" s="55" t="s">
        <v>63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07"/>
    </row>
    <row r="35" ht="11.25" customHeight="1" spans="2:2">
      <c r="B35" s="58" t="s">
        <v>64</v>
      </c>
    </row>
    <row r="36" spans="2:2">
      <c r="B36" s="59" t="s">
        <v>65</v>
      </c>
    </row>
    <row r="37" spans="2:2">
      <c r="B37" s="59" t="s">
        <v>66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0" priority="10" stopIfTrue="1"/>
  </conditionalFormatting>
  <conditionalFormatting sqref="B28:B32">
    <cfRule type="duplicateValues" dxfId="0" priority="13" stopIfTrue="1"/>
  </conditionalFormatting>
  <conditionalFormatting sqref="B36:B37">
    <cfRule type="duplicateValues" dxfId="0" priority="1" stopIfTrue="1"/>
  </conditionalFormatting>
  <conditionalFormatting sqref="C25:C27">
    <cfRule type="duplicateValues" dxfId="0" priority="17" stopIfTrue="1"/>
    <cfRule type="expression" dxfId="1" priority="19" stopIfTrue="1">
      <formula>AND(COUNTIF($B$21:$B$65457,C25)+COUNTIF($B$1:$B$3,C25)&gt;1,NOT(ISBLANK(C25)))</formula>
    </cfRule>
    <cfRule type="expression" dxfId="1" priority="21" stopIfTrue="1">
      <formula>AND(COUNTIF($B$32:$B$65408,C25)+COUNTIF($B$1:$B$31,C25)&gt;1,NOT(ISBLANK(C25)))</formula>
    </cfRule>
    <cfRule type="expression" dxfId="1" priority="23" stopIfTrue="1">
      <formula>AND(COUNTIF($B$21:$B$65446,C25)+COUNTIF($B$1:$B$3,C25)&gt;1,NOT(ISBLANK(C25)))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15000</v>
      </c>
      <c r="T4" s="91">
        <f>5000+IFERROR(VLOOKUP($E:$E,'（居民）工资表-8月'!$E:$T,16,0),0)</f>
        <v>25000</v>
      </c>
      <c r="U4" s="91">
        <f>Q4+IFERROR(VLOOKUP($E:$E,'（居民）工资表-8月'!$E:$U,17,0),0)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20000</v>
      </c>
      <c r="T5" s="91">
        <f>5000+IFERROR(VLOOKUP($E:$E,'（居民）工资表-8月'!$E:$T,16,0),0)</f>
        <v>25000</v>
      </c>
      <c r="U5" s="91">
        <f>Q5+IFERROR(VLOOKUP($E:$E,'（居民）工资表-8月'!$E:$U,17,0),0)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25000</v>
      </c>
      <c r="T6" s="91">
        <f>5000+IFERROR(VLOOKUP($E:$E,'（居民）工资表-8月'!$E:$T,16,0),0)</f>
        <v>25000</v>
      </c>
      <c r="U6" s="91">
        <f>Q6+IFERROR(VLOOKUP($E:$E,'（居民）工资表-8月'!$E:$U,17,0),0)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30000</v>
      </c>
      <c r="T7" s="91">
        <f>5000+IFERROR(VLOOKUP($E:$E,'（居民）工资表-8月'!$E:$T,16,0),0)</f>
        <v>25000</v>
      </c>
      <c r="U7" s="91">
        <f>Q7+IFERROR(VLOOKUP($E:$E,'（居民）工资表-8月'!$E:$U,17,0),0)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35000</v>
      </c>
      <c r="T8" s="91">
        <f>5000+IFERROR(VLOOKUP($E:$E,'（居民）工资表-8月'!$E:$T,16,0),0)</f>
        <v>25000</v>
      </c>
      <c r="U8" s="91">
        <f>Q8+IFERROR(VLOOKUP($E:$E,'（居民）工资表-8月'!$E:$U,17,0),0)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IFERROR(VLOOKUP(E:E,'（居民）工资表-8月'!E:AF,28,0)+VLOOKUP(E:E,'（居民）工资表-8月'!E:AG,29,0),0)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40000</v>
      </c>
      <c r="T9" s="91">
        <f>5000+IFERROR(VLOOKUP($E:$E,'（居民）工资表-8月'!$E:$T,16,0),0)</f>
        <v>25000</v>
      </c>
      <c r="U9" s="91">
        <f>Q9+IFERROR(VLOOKUP($E:$E,'（居民）工资表-8月'!$E:$U,17,0),0)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IFERROR(VLOOKUP(E:E,'（居民）工资表-8月'!E:AF,28,0)+VLOOKUP(E:E,'（居民）工资表-8月'!E:AG,29,0),0)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45000</v>
      </c>
      <c r="T10" s="91">
        <f>5000+IFERROR(VLOOKUP($E:$E,'（居民）工资表-8月'!$E:$T,16,0),0)</f>
        <v>25000</v>
      </c>
      <c r="U10" s="91">
        <f>Q10+IFERROR(VLOOKUP($E:$E,'（居民）工资表-8月'!$E:$U,17,0),0)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IFERROR(VLOOKUP(E:E,'（居民）工资表-8月'!E:AF,28,0)+VLOOKUP(E:E,'（居民）工资表-8月'!E:AG,29,0),0)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50000</v>
      </c>
      <c r="T11" s="91">
        <f>5000+IFERROR(VLOOKUP($E:$E,'（居民）工资表-8月'!$E:$T,16,0),0)</f>
        <v>25000</v>
      </c>
      <c r="U11" s="91">
        <f>Q11+IFERROR(VLOOKUP($E:$E,'（居民）工资表-8月'!$E:$U,17,0),0)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IFERROR(VLOOKUP(E:E,'（居民）工资表-8月'!E:AF,28,0)+VLOOKUP(E:E,'（居民）工资表-8月'!E:AG,29,0),0)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55000</v>
      </c>
      <c r="T12" s="91">
        <f>5000+IFERROR(VLOOKUP($E:$E,'（居民）工资表-8月'!$E:$T,16,0),0)</f>
        <v>25000</v>
      </c>
      <c r="U12" s="91">
        <f>Q12+IFERROR(VLOOKUP($E:$E,'（居民）工资表-8月'!$E:$U,17,0),0)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IFERROR(VLOOKUP(E:E,'（居民）工资表-8月'!E:AF,28,0)+VLOOKUP(E:E,'（居民）工资表-8月'!E:AG,29,0),0)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60000</v>
      </c>
      <c r="T13" s="91">
        <f>5000+IFERROR(VLOOKUP($E:$E,'（居民）工资表-8月'!$E:$T,16,0),0)</f>
        <v>25000</v>
      </c>
      <c r="U13" s="91">
        <f>Q13+IFERROR(VLOOKUP($E:$E,'（居民）工资表-8月'!$E:$U,17,0),0)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IFERROR(VLOOKUP(E:E,'（居民）工资表-8月'!E:AF,28,0)+VLOOKUP(E:E,'（居民）工资表-8月'!E:AG,29,0),0)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65000</v>
      </c>
      <c r="T14" s="91">
        <f>5000+IFERROR(VLOOKUP($E:$E,'（居民）工资表-8月'!$E:$T,16,0),0)</f>
        <v>25000</v>
      </c>
      <c r="U14" s="91">
        <f>Q14+IFERROR(VLOOKUP($E:$E,'（居民）工资表-8月'!$E:$U,17,0),0)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IFERROR(VLOOKUP(E:E,'（居民）工资表-8月'!E:AF,28,0)+VLOOKUP(E:E,'（居民）工资表-8月'!E:AG,29,0),0)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70000</v>
      </c>
      <c r="T15" s="91">
        <f>5000+IFERROR(VLOOKUP($E:$E,'（居民）工资表-8月'!$E:$T,16,0),0)</f>
        <v>25000</v>
      </c>
      <c r="U15" s="91">
        <f>Q15+IFERROR(VLOOKUP($E:$E,'（居民）工资表-8月'!$E:$U,17,0),0)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IFERROR(VLOOKUP(E:E,'（居民）工资表-8月'!E:AF,28,0)+VLOOKUP(E:E,'（居民）工资表-8月'!E:AG,29,0),0)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75000</v>
      </c>
      <c r="T16" s="91">
        <f>5000+IFERROR(VLOOKUP($E:$E,'（居民）工资表-8月'!$E:$T,16,0),0)</f>
        <v>25000</v>
      </c>
      <c r="U16" s="91">
        <f>Q16+IFERROR(VLOOKUP($E:$E,'（居民）工资表-8月'!$E:$U,17,0),0)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IFERROR(VLOOKUP(E:E,'（居民）工资表-8月'!E:AF,28,0)+VLOOKUP(E:E,'（居民）工资表-8月'!E:AG,29,0),0)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80000</v>
      </c>
      <c r="T17" s="91">
        <f>5000+IFERROR(VLOOKUP($E:$E,'（居民）工资表-8月'!$E:$T,16,0),0)</f>
        <v>25000</v>
      </c>
      <c r="U17" s="91">
        <f>Q17+IFERROR(VLOOKUP($E:$E,'（居民）工资表-8月'!$E:$U,17,0),0)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IFERROR(VLOOKUP(E:E,'（居民）工资表-8月'!E:AF,28,0)+VLOOKUP(E:E,'（居民）工资表-8月'!E:AG,29,0),0)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85000</v>
      </c>
      <c r="T18" s="91">
        <f>5000+IFERROR(VLOOKUP($E:$E,'（居民）工资表-8月'!$E:$T,16,0),0)</f>
        <v>25000</v>
      </c>
      <c r="U18" s="91">
        <f>Q18+IFERROR(VLOOKUP($E:$E,'（居民）工资表-8月'!$E:$U,17,0),0)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IFERROR(VLOOKUP(E:E,'（居民）工资表-8月'!E:AF,28,0)+VLOOKUP(E:E,'（居民）工资表-8月'!E:AG,29,0),0)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90000</v>
      </c>
      <c r="T19" s="91">
        <f>5000+IFERROR(VLOOKUP($E:$E,'（居民）工资表-8月'!$E:$T,16,0),0)</f>
        <v>25000</v>
      </c>
      <c r="U19" s="91">
        <f>Q19+IFERROR(VLOOKUP($E:$E,'（居民）工资表-8月'!$E:$U,17,0),0)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IFERROR(VLOOKUP(E:E,'（居民）工资表-8月'!E:AF,28,0)+VLOOKUP(E:E,'（居民）工资表-8月'!E:AG,29,0),0)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95000</v>
      </c>
      <c r="T20" s="91">
        <f>5000+IFERROR(VLOOKUP($E:$E,'（居民）工资表-8月'!$E:$T,16,0),0)</f>
        <v>25000</v>
      </c>
      <c r="U20" s="91">
        <f>Q20+IFERROR(VLOOKUP($E:$E,'（居民）工资表-8月'!$E:$U,17,0),0)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IFERROR(VLOOKUP(E:E,'（居民）工资表-8月'!E:AF,28,0)+VLOOKUP(E:E,'（居民）工资表-8月'!E:AG,29,0),0)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100000</v>
      </c>
      <c r="T21" s="91">
        <f>5000+IFERROR(VLOOKUP($E:$E,'（居民）工资表-8月'!$E:$T,16,0),0)</f>
        <v>25000</v>
      </c>
      <c r="U21" s="91">
        <f>Q21+IFERROR(VLOOKUP($E:$E,'（居民）工资表-8月'!$E:$U,17,0),0)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IFERROR(VLOOKUP(E:E,'（居民）工资表-8月'!E:AF,28,0)+VLOOKUP(E:E,'（居民）工资表-8月'!E:AG,29,0),0)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105000</v>
      </c>
      <c r="T22" s="91">
        <f>5000+IFERROR(VLOOKUP($E:$E,'（居民）工资表-8月'!$E:$T,16,0),0)</f>
        <v>25000</v>
      </c>
      <c r="U22" s="91">
        <f>Q22+IFERROR(VLOOKUP($E:$E,'（居民）工资表-8月'!$E:$U,17,0),0)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IFERROR(VLOOKUP(E:E,'（居民）工资表-8月'!E:AF,28,0)+VLOOKUP(E:E,'（居民）工资表-8月'!E:AG,29,0),0)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110000</v>
      </c>
      <c r="T23" s="91">
        <f>5000+IFERROR(VLOOKUP($E:$E,'（居民）工资表-8月'!$E:$T,16,0),0)</f>
        <v>25000</v>
      </c>
      <c r="U23" s="91">
        <f>Q23+IFERROR(VLOOKUP($E:$E,'（居民）工资表-8月'!$E:$U,17,0),0)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IFERROR(VLOOKUP(E:E,'（居民）工资表-8月'!E:AF,28,0)+VLOOKUP(E:E,'（居民）工资表-8月'!E:AG,29,0),0)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18000</v>
      </c>
      <c r="T4" s="91">
        <f>5000+IFERROR(VLOOKUP($E:$E,'（居民）工资表-9月'!$E:$T,16,0),0)</f>
        <v>30000</v>
      </c>
      <c r="U4" s="91">
        <f>Q4+IFERROR(VLOOKUP($E:$E,'（居民）工资表-9月'!$E:$U,17,0),0)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24000</v>
      </c>
      <c r="T5" s="91">
        <f>5000+IFERROR(VLOOKUP($E:$E,'（居民）工资表-9月'!$E:$T,16,0),0)</f>
        <v>30000</v>
      </c>
      <c r="U5" s="91">
        <f>Q5+IFERROR(VLOOKUP($E:$E,'（居民）工资表-9月'!$E:$U,17,0),0)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30000</v>
      </c>
      <c r="T6" s="91">
        <f>5000+IFERROR(VLOOKUP($E:$E,'（居民）工资表-9月'!$E:$T,16,0),0)</f>
        <v>30000</v>
      </c>
      <c r="U6" s="91">
        <f>Q6+IFERROR(VLOOKUP($E:$E,'（居民）工资表-9月'!$E:$U,17,0),0)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36000</v>
      </c>
      <c r="T7" s="91">
        <f>5000+IFERROR(VLOOKUP($E:$E,'（居民）工资表-9月'!$E:$T,16,0),0)</f>
        <v>30000</v>
      </c>
      <c r="U7" s="91">
        <f>Q7+IFERROR(VLOOKUP($E:$E,'（居民）工资表-9月'!$E:$U,17,0),0)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42000</v>
      </c>
      <c r="T8" s="91">
        <f>5000+IFERROR(VLOOKUP($E:$E,'（居民）工资表-9月'!$E:$T,16,0),0)</f>
        <v>30000</v>
      </c>
      <c r="U8" s="91">
        <f>Q8+IFERROR(VLOOKUP($E:$E,'（居民）工资表-9月'!$E:$U,17,0),0)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IFERROR(VLOOKUP(E:E,'（居民）工资表-9月'!E:AF,28,0)+VLOOKUP(E:E,'（居民）工资表-9月'!E:AG,29,0),0)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48000</v>
      </c>
      <c r="T9" s="91">
        <f>5000+IFERROR(VLOOKUP($E:$E,'（居民）工资表-9月'!$E:$T,16,0),0)</f>
        <v>30000</v>
      </c>
      <c r="U9" s="91">
        <f>Q9+IFERROR(VLOOKUP($E:$E,'（居民）工资表-9月'!$E:$U,17,0),0)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IFERROR(VLOOKUP(E:E,'（居民）工资表-9月'!E:AF,28,0)+VLOOKUP(E:E,'（居民）工资表-9月'!E:AG,29,0),0)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54000</v>
      </c>
      <c r="T10" s="91">
        <f>5000+IFERROR(VLOOKUP($E:$E,'（居民）工资表-9月'!$E:$T,16,0),0)</f>
        <v>30000</v>
      </c>
      <c r="U10" s="91">
        <f>Q10+IFERROR(VLOOKUP($E:$E,'（居民）工资表-9月'!$E:$U,17,0),0)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IFERROR(VLOOKUP(E:E,'（居民）工资表-9月'!E:AF,28,0)+VLOOKUP(E:E,'（居民）工资表-9月'!E:AG,29,0),0)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60000</v>
      </c>
      <c r="T11" s="91">
        <f>5000+IFERROR(VLOOKUP($E:$E,'（居民）工资表-9月'!$E:$T,16,0),0)</f>
        <v>30000</v>
      </c>
      <c r="U11" s="91">
        <f>Q11+IFERROR(VLOOKUP($E:$E,'（居民）工资表-9月'!$E:$U,17,0),0)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IFERROR(VLOOKUP(E:E,'（居民）工资表-9月'!E:AF,28,0)+VLOOKUP(E:E,'（居民）工资表-9月'!E:AG,29,0),0)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30000</v>
      </c>
      <c r="U12" s="91">
        <f>Q12+IFERROR(VLOOKUP($E:$E,'（居民）工资表-9月'!$E:$U,17,0),0)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IFERROR(VLOOKUP(E:E,'（居民）工资表-9月'!E:AF,28,0)+VLOOKUP(E:E,'（居民）工资表-9月'!E:AG,29,0),0)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72000</v>
      </c>
      <c r="T13" s="91">
        <f>5000+IFERROR(VLOOKUP($E:$E,'（居民）工资表-9月'!$E:$T,16,0),0)</f>
        <v>30000</v>
      </c>
      <c r="U13" s="91">
        <f>Q13+IFERROR(VLOOKUP($E:$E,'（居民）工资表-9月'!$E:$U,17,0),0)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IFERROR(VLOOKUP(E:E,'（居民）工资表-9月'!E:AF,28,0)+VLOOKUP(E:E,'（居民）工资表-9月'!E:AG,29,0),0)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78000</v>
      </c>
      <c r="T14" s="91">
        <f>5000+IFERROR(VLOOKUP($E:$E,'（居民）工资表-9月'!$E:$T,16,0),0)</f>
        <v>30000</v>
      </c>
      <c r="U14" s="91">
        <f>Q14+IFERROR(VLOOKUP($E:$E,'（居民）工资表-9月'!$E:$U,17,0),0)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IFERROR(VLOOKUP(E:E,'（居民）工资表-9月'!E:AF,28,0)+VLOOKUP(E:E,'（居民）工资表-9月'!E:AG,29,0),0)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84000</v>
      </c>
      <c r="T15" s="91">
        <f>5000+IFERROR(VLOOKUP($E:$E,'（居民）工资表-9月'!$E:$T,16,0),0)</f>
        <v>30000</v>
      </c>
      <c r="U15" s="91">
        <f>Q15+IFERROR(VLOOKUP($E:$E,'（居民）工资表-9月'!$E:$U,17,0),0)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IFERROR(VLOOKUP(E:E,'（居民）工资表-9月'!E:AF,28,0)+VLOOKUP(E:E,'（居民）工资表-9月'!E:AG,29,0),0)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90000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IFERROR(VLOOKUP(E:E,'（居民）工资表-9月'!E:AF,28,0)+VLOOKUP(E:E,'（居民）工资表-9月'!E:AG,29,0),0)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96000</v>
      </c>
      <c r="T17" s="91">
        <f>5000+IFERROR(VLOOKUP($E:$E,'（居民）工资表-9月'!$E:$T,16,0),0)</f>
        <v>30000</v>
      </c>
      <c r="U17" s="91">
        <f>Q17+IFERROR(VLOOKUP($E:$E,'（居民）工资表-9月'!$E:$U,17,0),0)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IFERROR(VLOOKUP(E:E,'（居民）工资表-9月'!E:AF,28,0)+VLOOKUP(E:E,'（居民）工资表-9月'!E:AG,29,0),0)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102000</v>
      </c>
      <c r="T18" s="91">
        <f>5000+IFERROR(VLOOKUP($E:$E,'（居民）工资表-9月'!$E:$T,16,0),0)</f>
        <v>30000</v>
      </c>
      <c r="U18" s="91">
        <f>Q18+IFERROR(VLOOKUP($E:$E,'（居民）工资表-9月'!$E:$U,17,0),0)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IFERROR(VLOOKUP(E:E,'（居民）工资表-9月'!E:AF,28,0)+VLOOKUP(E:E,'（居民）工资表-9月'!E:AG,29,0),0)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108000</v>
      </c>
      <c r="T19" s="91">
        <f>5000+IFERROR(VLOOKUP($E:$E,'（居民）工资表-9月'!$E:$T,16,0),0)</f>
        <v>30000</v>
      </c>
      <c r="U19" s="91">
        <f>Q19+IFERROR(VLOOKUP($E:$E,'（居民）工资表-9月'!$E:$U,17,0),0)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IFERROR(VLOOKUP(E:E,'（居民）工资表-9月'!E:AF,28,0)+VLOOKUP(E:E,'（居民）工资表-9月'!E:AG,29,0),0)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114000</v>
      </c>
      <c r="T20" s="91">
        <f>5000+IFERROR(VLOOKUP($E:$E,'（居民）工资表-9月'!$E:$T,16,0),0)</f>
        <v>30000</v>
      </c>
      <c r="U20" s="91">
        <f>Q20+IFERROR(VLOOKUP($E:$E,'（居民）工资表-9月'!$E:$U,17,0),0)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IFERROR(VLOOKUP(E:E,'（居民）工资表-9月'!E:AF,28,0)+VLOOKUP(E:E,'（居民）工资表-9月'!E:AG,29,0),0)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120000</v>
      </c>
      <c r="T21" s="91">
        <f>5000+IFERROR(VLOOKUP($E:$E,'（居民）工资表-9月'!$E:$T,16,0),0)</f>
        <v>30000</v>
      </c>
      <c r="U21" s="91">
        <f>Q21+IFERROR(VLOOKUP($E:$E,'（居民）工资表-9月'!$E:$U,17,0),0)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IFERROR(VLOOKUP(E:E,'（居民）工资表-9月'!E:AF,28,0)+VLOOKUP(E:E,'（居民）工资表-9月'!E:AG,29,0),0)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126000</v>
      </c>
      <c r="T22" s="91">
        <f>5000+IFERROR(VLOOKUP($E:$E,'（居民）工资表-9月'!$E:$T,16,0),0)</f>
        <v>30000</v>
      </c>
      <c r="U22" s="91">
        <f>Q22+IFERROR(VLOOKUP($E:$E,'（居民）工资表-9月'!$E:$U,17,0),0)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IFERROR(VLOOKUP(E:E,'（居民）工资表-9月'!E:AF,28,0)+VLOOKUP(E:E,'（居民）工资表-9月'!E:AG,29,0),0)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132000</v>
      </c>
      <c r="T23" s="91">
        <f>5000+IFERROR(VLOOKUP($E:$E,'（居民）工资表-9月'!$E:$T,16,0),0)</f>
        <v>30000</v>
      </c>
      <c r="U23" s="91">
        <f>Q23+IFERROR(VLOOKUP($E:$E,'（居民）工资表-9月'!$E:$U,17,0),0)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IFERROR(VLOOKUP(E:E,'（居民）工资表-9月'!E:AF,28,0)+VLOOKUP(E:E,'（居民）工资表-9月'!E:AG,29,0),0)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21000</v>
      </c>
      <c r="T4" s="91">
        <f>5000+IFERROR(VLOOKUP($E:$E,'（居民）工资表-10月'!$E:$T,16,0),0)</f>
        <v>35000</v>
      </c>
      <c r="U4" s="91">
        <f>Q4+IFERROR(VLOOKUP($E:$E,'（居民）工资表-10月'!$E:$U,17,0),0)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28000</v>
      </c>
      <c r="T5" s="91">
        <f>5000+IFERROR(VLOOKUP($E:$E,'（居民）工资表-10月'!$E:$T,16,0),0)</f>
        <v>35000</v>
      </c>
      <c r="U5" s="91">
        <f>Q5+IFERROR(VLOOKUP($E:$E,'（居民）工资表-10月'!$E:$U,17,0),0)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35000</v>
      </c>
      <c r="T6" s="91">
        <f>5000+IFERROR(VLOOKUP($E:$E,'（居民）工资表-10月'!$E:$T,16,0),0)</f>
        <v>35000</v>
      </c>
      <c r="U6" s="91">
        <f>Q6+IFERROR(VLOOKUP($E:$E,'（居民）工资表-10月'!$E:$U,17,0),0)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42000</v>
      </c>
      <c r="T7" s="91">
        <f>5000+IFERROR(VLOOKUP($E:$E,'（居民）工资表-10月'!$E:$T,16,0),0)</f>
        <v>35000</v>
      </c>
      <c r="U7" s="91">
        <f>Q7+IFERROR(VLOOKUP($E:$E,'（居民）工资表-10月'!$E:$U,17,0),0)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49000</v>
      </c>
      <c r="T8" s="91">
        <f>5000+IFERROR(VLOOKUP($E:$E,'（居民）工资表-10月'!$E:$T,16,0),0)</f>
        <v>35000</v>
      </c>
      <c r="U8" s="91">
        <f>Q8+IFERROR(VLOOKUP($E:$E,'（居民）工资表-10月'!$E:$U,17,0),0)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IFERROR(VLOOKUP(E:E,'（居民）工资表-10月'!E:AF,28,0)+VLOOKUP(E:E,'（居民）工资表-10月'!E:AG,29,0),0)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56000</v>
      </c>
      <c r="T9" s="91">
        <f>5000+IFERROR(VLOOKUP($E:$E,'（居民）工资表-10月'!$E:$T,16,0),0)</f>
        <v>35000</v>
      </c>
      <c r="U9" s="91">
        <f>Q9+IFERROR(VLOOKUP($E:$E,'（居民）工资表-10月'!$E:$U,17,0),0)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IFERROR(VLOOKUP(E:E,'（居民）工资表-10月'!E:AF,28,0)+VLOOKUP(E:E,'（居民）工资表-10月'!E:AG,29,0),0)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63000</v>
      </c>
      <c r="T10" s="91">
        <f>5000+IFERROR(VLOOKUP($E:$E,'（居民）工资表-10月'!$E:$T,16,0),0)</f>
        <v>35000</v>
      </c>
      <c r="U10" s="91">
        <f>Q10+IFERROR(VLOOKUP($E:$E,'（居民）工资表-10月'!$E:$U,17,0),0)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IFERROR(VLOOKUP(E:E,'（居民）工资表-10月'!E:AF,28,0)+VLOOKUP(E:E,'（居民）工资表-10月'!E:AG,29,0),0)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70000</v>
      </c>
      <c r="T11" s="91">
        <f>5000+IFERROR(VLOOKUP($E:$E,'（居民）工资表-10月'!$E:$T,16,0),0)</f>
        <v>35000</v>
      </c>
      <c r="U11" s="91">
        <f>Q11+IFERROR(VLOOKUP($E:$E,'（居民）工资表-10月'!$E:$U,17,0),0)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IFERROR(VLOOKUP(E:E,'（居民）工资表-10月'!E:AF,28,0)+VLOOKUP(E:E,'（居民）工资表-10月'!E:AG,29,0),0)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77000</v>
      </c>
      <c r="T12" s="91">
        <f>5000+IFERROR(VLOOKUP($E:$E,'（居民）工资表-10月'!$E:$T,16,0),0)</f>
        <v>35000</v>
      </c>
      <c r="U12" s="91">
        <f>Q12+IFERROR(VLOOKUP($E:$E,'（居民）工资表-10月'!$E:$U,17,0),0)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IFERROR(VLOOKUP(E:E,'（居民）工资表-10月'!E:AF,28,0)+VLOOKUP(E:E,'（居民）工资表-10月'!E:AG,29,0),0)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84000</v>
      </c>
      <c r="T13" s="91">
        <f>5000+IFERROR(VLOOKUP($E:$E,'（居民）工资表-10月'!$E:$T,16,0),0)</f>
        <v>35000</v>
      </c>
      <c r="U13" s="91">
        <f>Q13+IFERROR(VLOOKUP($E:$E,'（居民）工资表-10月'!$E:$U,17,0),0)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IFERROR(VLOOKUP(E:E,'（居民）工资表-10月'!E:AF,28,0)+VLOOKUP(E:E,'（居民）工资表-10月'!E:AG,29,0),0)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91000</v>
      </c>
      <c r="T14" s="91">
        <f>5000+IFERROR(VLOOKUP($E:$E,'（居民）工资表-10月'!$E:$T,16,0),0)</f>
        <v>35000</v>
      </c>
      <c r="U14" s="91">
        <f>Q14+IFERROR(VLOOKUP($E:$E,'（居民）工资表-10月'!$E:$U,17,0),0)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IFERROR(VLOOKUP(E:E,'（居民）工资表-10月'!E:AF,28,0)+VLOOKUP(E:E,'（居民）工资表-10月'!E:AG,29,0),0)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98000</v>
      </c>
      <c r="T15" s="91">
        <f>5000+IFERROR(VLOOKUP($E:$E,'（居民）工资表-10月'!$E:$T,16,0),0)</f>
        <v>35000</v>
      </c>
      <c r="U15" s="91">
        <f>Q15+IFERROR(VLOOKUP($E:$E,'（居民）工资表-10月'!$E:$U,17,0),0)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IFERROR(VLOOKUP(E:E,'（居民）工资表-10月'!E:AF,28,0)+VLOOKUP(E:E,'（居民）工资表-10月'!E:AG,29,0),0)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105000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IFERROR(VLOOKUP(E:E,'（居民）工资表-10月'!E:AF,28,0)+VLOOKUP(E:E,'（居民）工资表-10月'!E:AG,29,0),0)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112000</v>
      </c>
      <c r="T17" s="91">
        <f>5000+IFERROR(VLOOKUP($E:$E,'（居民）工资表-10月'!$E:$T,16,0),0)</f>
        <v>35000</v>
      </c>
      <c r="U17" s="91">
        <f>Q17+IFERROR(VLOOKUP($E:$E,'（居民）工资表-10月'!$E:$U,17,0),0)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IFERROR(VLOOKUP(E:E,'（居民）工资表-10月'!E:AF,28,0)+VLOOKUP(E:E,'（居民）工资表-10月'!E:AG,29,0),0)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119000</v>
      </c>
      <c r="T18" s="91">
        <f>5000+IFERROR(VLOOKUP($E:$E,'（居民）工资表-10月'!$E:$T,16,0),0)</f>
        <v>35000</v>
      </c>
      <c r="U18" s="91">
        <f>Q18+IFERROR(VLOOKUP($E:$E,'（居民）工资表-10月'!$E:$U,17,0),0)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IFERROR(VLOOKUP(E:E,'（居民）工资表-10月'!E:AF,28,0)+VLOOKUP(E:E,'（居民）工资表-10月'!E:AG,29,0),0)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126000</v>
      </c>
      <c r="T19" s="91">
        <f>5000+IFERROR(VLOOKUP($E:$E,'（居民）工资表-10月'!$E:$T,16,0),0)</f>
        <v>35000</v>
      </c>
      <c r="U19" s="91">
        <f>Q19+IFERROR(VLOOKUP($E:$E,'（居民）工资表-10月'!$E:$U,17,0),0)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IFERROR(VLOOKUP(E:E,'（居民）工资表-10月'!E:AF,28,0)+VLOOKUP(E:E,'（居民）工资表-10月'!E:AG,29,0),0)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133000</v>
      </c>
      <c r="T20" s="91">
        <f>5000+IFERROR(VLOOKUP($E:$E,'（居民）工资表-10月'!$E:$T,16,0),0)</f>
        <v>35000</v>
      </c>
      <c r="U20" s="91">
        <f>Q20+IFERROR(VLOOKUP($E:$E,'（居民）工资表-10月'!$E:$U,17,0),0)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IFERROR(VLOOKUP(E:E,'（居民）工资表-10月'!E:AF,28,0)+VLOOKUP(E:E,'（居民）工资表-10月'!E:AG,29,0),0)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140000</v>
      </c>
      <c r="T21" s="91">
        <f>5000+IFERROR(VLOOKUP($E:$E,'（居民）工资表-10月'!$E:$T,16,0),0)</f>
        <v>35000</v>
      </c>
      <c r="U21" s="91">
        <f>Q21+IFERROR(VLOOKUP($E:$E,'（居民）工资表-10月'!$E:$U,17,0),0)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IFERROR(VLOOKUP(E:E,'（居民）工资表-10月'!E:AF,28,0)+VLOOKUP(E:E,'（居民）工资表-10月'!E:AG,29,0),0)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147000</v>
      </c>
      <c r="T22" s="91">
        <f>5000+IFERROR(VLOOKUP($E:$E,'（居民）工资表-10月'!$E:$T,16,0),0)</f>
        <v>35000</v>
      </c>
      <c r="U22" s="91">
        <f>Q22+IFERROR(VLOOKUP($E:$E,'（居民）工资表-10月'!$E:$U,17,0),0)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IFERROR(VLOOKUP(E:E,'（居民）工资表-10月'!E:AF,28,0)+VLOOKUP(E:E,'（居民）工资表-10月'!E:AG,29,0),0)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154000</v>
      </c>
      <c r="T23" s="91">
        <f>5000+IFERROR(VLOOKUP($E:$E,'（居民）工资表-10月'!$E:$T,16,0),0)</f>
        <v>35000</v>
      </c>
      <c r="U23" s="91">
        <f>Q23+IFERROR(VLOOKUP($E:$E,'（居民）工资表-10月'!$E:$U,17,0),0)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IFERROR(VLOOKUP(E:E,'（居民）工资表-10月'!E:AF,28,0)+VLOOKUP(E:E,'（居民）工资表-10月'!E:AG,29,0),0)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24000</v>
      </c>
      <c r="T4" s="91">
        <f>5000+IFERROR(VLOOKUP($E:$E,'（居民）工资表-11月'!$E:$T,16,0),0)</f>
        <v>40000</v>
      </c>
      <c r="U4" s="91">
        <f>Q4+IFERROR(VLOOKUP($E:$E,'（居民）工资表-11月'!$E:$U,17,0),0)</f>
        <v>4200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-20200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32000</v>
      </c>
      <c r="T5" s="91">
        <f>5000+IFERROR(VLOOKUP($E:$E,'（居民）工资表-11月'!$E:$T,16,0),0)</f>
        <v>40000</v>
      </c>
      <c r="U5" s="91">
        <f>Q5+IFERROR(VLOOKUP($E:$E,'（居民）工资表-11月'!$E:$U,17,0),0)</f>
        <v>5600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-13600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40000</v>
      </c>
      <c r="T6" s="91">
        <f>5000+IFERROR(VLOOKUP($E:$E,'（居民）工资表-11月'!$E:$T,16,0),0)</f>
        <v>40000</v>
      </c>
      <c r="U6" s="91">
        <f>Q6+IFERROR(VLOOKUP($E:$E,'（居民）工资表-11月'!$E:$U,17,0),0)</f>
        <v>7000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-7000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48000</v>
      </c>
      <c r="T7" s="91">
        <f>5000+IFERROR(VLOOKUP($E:$E,'（居民）工资表-11月'!$E:$T,16,0),0)</f>
        <v>40000</v>
      </c>
      <c r="U7" s="91">
        <f>Q7+IFERROR(VLOOKUP($E:$E,'（居民）工资表-11月'!$E:$U,17,0),0)</f>
        <v>8400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-400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56000</v>
      </c>
      <c r="T8" s="91">
        <f>5000+IFERROR(VLOOKUP($E:$E,'（居民）工资表-11月'!$E:$T,16,0),0)</f>
        <v>40000</v>
      </c>
      <c r="U8" s="91">
        <f>Q8+IFERROR(VLOOKUP($E:$E,'（居民）工资表-11月'!$E:$U,17,0),0)</f>
        <v>9800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6200</v>
      </c>
      <c r="AE8" s="94">
        <f>ROUND(MAX((AD8)*{0.03;0.1;0.2;0.25;0.3;0.35;0.45}-{0;2520;16920;31920;52920;85920;181920},0),2)</f>
        <v>186</v>
      </c>
      <c r="AF8" s="95">
        <f>IFERROR(VLOOKUP(E:E,'（居民）工资表-11月'!E:AF,28,0)+VLOOKUP(E:E,'（居民）工资表-11月'!E:AG,29,0),0)</f>
        <v>162.75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64000</v>
      </c>
      <c r="T9" s="91">
        <f>5000+IFERROR(VLOOKUP($E:$E,'（居民）工资表-11月'!$E:$T,16,0),0)</f>
        <v>40000</v>
      </c>
      <c r="U9" s="91">
        <f>Q9+IFERROR(VLOOKUP($E:$E,'（居民）工资表-11月'!$E:$U,17,0),0)</f>
        <v>11200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12800</v>
      </c>
      <c r="AE9" s="94">
        <f>ROUND(MAX((AD9)*{0.03;0.1;0.2;0.25;0.3;0.35;0.45}-{0;2520;16920;31920;52920;85920;181920},0),2)</f>
        <v>384</v>
      </c>
      <c r="AF9" s="95">
        <f>IFERROR(VLOOKUP(E:E,'（居民）工资表-11月'!E:AF,28,0)+VLOOKUP(E:E,'（居民）工资表-11月'!E:AG,29,0),0)</f>
        <v>336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72000</v>
      </c>
      <c r="T10" s="91">
        <f>5000+IFERROR(VLOOKUP($E:$E,'（居民）工资表-11月'!$E:$T,16,0),0)</f>
        <v>40000</v>
      </c>
      <c r="U10" s="91">
        <f>Q10+IFERROR(VLOOKUP($E:$E,'（居民）工资表-11月'!$E:$U,17,0),0)</f>
        <v>12600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19400</v>
      </c>
      <c r="AE10" s="94">
        <f>ROUND(MAX((AD10)*{0.03;0.1;0.2;0.25;0.3;0.35;0.45}-{0;2520;16920;31920;52920;85920;181920},0),2)</f>
        <v>582</v>
      </c>
      <c r="AF10" s="95">
        <f>IFERROR(VLOOKUP(E:E,'（居民）工资表-11月'!E:AF,28,0)+VLOOKUP(E:E,'（居民）工资表-11月'!E:AG,29,0),0)</f>
        <v>509.25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80000</v>
      </c>
      <c r="T11" s="91">
        <f>5000+IFERROR(VLOOKUP($E:$E,'（居民）工资表-11月'!$E:$T,16,0),0)</f>
        <v>40000</v>
      </c>
      <c r="U11" s="91">
        <f>Q11+IFERROR(VLOOKUP($E:$E,'（居民）工资表-11月'!$E:$U,17,0),0)</f>
        <v>14000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26000</v>
      </c>
      <c r="AE11" s="94">
        <f>ROUND(MAX((AD11)*{0.03;0.1;0.2;0.25;0.3;0.35;0.45}-{0;2520;16920;31920;52920;85920;181920},0),2)</f>
        <v>780</v>
      </c>
      <c r="AF11" s="95">
        <f>IFERROR(VLOOKUP(E:E,'（居民）工资表-11月'!E:AF,28,0)+VLOOKUP(E:E,'（居民）工资表-11月'!E:AG,29,0),0)</f>
        <v>682.5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88000</v>
      </c>
      <c r="T12" s="91">
        <f>5000+IFERROR(VLOOKUP($E:$E,'（居民）工资表-11月'!$E:$T,16,0),0)</f>
        <v>40000</v>
      </c>
      <c r="U12" s="91">
        <f>Q12+IFERROR(VLOOKUP($E:$E,'（居民）工资表-11月'!$E:$U,17,0),0)</f>
        <v>15400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32600</v>
      </c>
      <c r="AE12" s="94">
        <f>ROUND(MAX((AD12)*{0.03;0.1;0.2;0.25;0.3;0.35;0.45}-{0;2520;16920;31920;52920;85920;181920},0),2)</f>
        <v>978</v>
      </c>
      <c r="AF12" s="95">
        <f>IFERROR(VLOOKUP(E:E,'（居民）工资表-11月'!E:AF,28,0)+VLOOKUP(E:E,'（居民）工资表-11月'!E:AG,29,0),0)</f>
        <v>855.75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96000</v>
      </c>
      <c r="T13" s="91">
        <f>5000+IFERROR(VLOOKUP($E:$E,'（居民）工资表-11月'!$E:$T,16,0),0)</f>
        <v>40000</v>
      </c>
      <c r="U13" s="91">
        <f>Q13+IFERROR(VLOOKUP($E:$E,'（居民）工资表-11月'!$E:$U,17,0),0)</f>
        <v>16800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39200</v>
      </c>
      <c r="AE13" s="94">
        <f>ROUND(MAX((AD13)*{0.03;0.1;0.2;0.25;0.3;0.35;0.45}-{0;2520;16920;31920;52920;85920;181920},0),2)</f>
        <v>1400</v>
      </c>
      <c r="AF13" s="95">
        <f>IFERROR(VLOOKUP(E:E,'（居民）工资表-11月'!E:AF,28,0)+VLOOKUP(E:E,'（居民）工资表-11月'!E:AG,29,0),0)</f>
        <v>1029</v>
      </c>
      <c r="AG13" s="95">
        <f t="shared" si="7"/>
        <v>371</v>
      </c>
      <c r="AH13" s="102">
        <f t="shared" si="8"/>
        <v>9529</v>
      </c>
      <c r="AI13" s="103"/>
      <c r="AJ13" s="102">
        <f t="shared" si="9"/>
        <v>9529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104000</v>
      </c>
      <c r="T14" s="91">
        <f>5000+IFERROR(VLOOKUP($E:$E,'（居民）工资表-11月'!$E:$T,16,0),0)</f>
        <v>40000</v>
      </c>
      <c r="U14" s="91">
        <f>Q14+IFERROR(VLOOKUP($E:$E,'（居民）工资表-11月'!$E:$U,17,0),0)</f>
        <v>18200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45800</v>
      </c>
      <c r="AE14" s="94">
        <f>ROUND(MAX((AD14)*{0.03;0.1;0.2;0.25;0.3;0.35;0.45}-{0;2520;16920;31920;52920;85920;181920},0),2)</f>
        <v>2060</v>
      </c>
      <c r="AF14" s="95">
        <f>IFERROR(VLOOKUP(E:E,'（居民）工资表-11月'!E:AF,28,0)+VLOOKUP(E:E,'（居民）工资表-11月'!E:AG,29,0),0)</f>
        <v>1487.5</v>
      </c>
      <c r="AG14" s="95">
        <f t="shared" si="7"/>
        <v>572.5</v>
      </c>
      <c r="AH14" s="102">
        <f t="shared" si="8"/>
        <v>10152.5</v>
      </c>
      <c r="AI14" s="103"/>
      <c r="AJ14" s="102">
        <f t="shared" si="9"/>
        <v>10152.5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112000</v>
      </c>
      <c r="T15" s="91">
        <f>5000+IFERROR(VLOOKUP($E:$E,'（居民）工资表-11月'!$E:$T,16,0),0)</f>
        <v>40000</v>
      </c>
      <c r="U15" s="91">
        <f>Q15+IFERROR(VLOOKUP($E:$E,'（居民）工资表-11月'!$E:$U,17,0),0)</f>
        <v>19600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52400</v>
      </c>
      <c r="AE15" s="94">
        <f>ROUND(MAX((AD15)*{0.03;0.1;0.2;0.25;0.3;0.35;0.45}-{0;2520;16920;31920;52920;85920;181920},0),2)</f>
        <v>2720</v>
      </c>
      <c r="AF15" s="95">
        <f>IFERROR(VLOOKUP(E:E,'（居民）工资表-11月'!E:AF,28,0)+VLOOKUP(E:E,'（居民）工资表-11月'!E:AG,29,0),0)</f>
        <v>2065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120000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21000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59000</v>
      </c>
      <c r="AE16" s="94">
        <f>ROUND(MAX((AD16)*{0.03;0.1;0.2;0.25;0.3;0.35;0.45}-{0;2520;16920;31920;52920;85920;181920},0),2)</f>
        <v>3380</v>
      </c>
      <c r="AF16" s="95">
        <f>IFERROR(VLOOKUP(E:E,'（居民）工资表-11月'!E:AF,28,0)+VLOOKUP(E:E,'（居民）工资表-11月'!E:AG,29,0),0)</f>
        <v>2642.5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128000</v>
      </c>
      <c r="T17" s="91">
        <f>5000+IFERROR(VLOOKUP($E:$E,'（居民）工资表-11月'!$E:$T,16,0),0)</f>
        <v>40000</v>
      </c>
      <c r="U17" s="91">
        <f>Q17+IFERROR(VLOOKUP($E:$E,'（居民）工资表-11月'!$E:$U,17,0),0)</f>
        <v>22400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65600</v>
      </c>
      <c r="AE17" s="94">
        <f>ROUND(MAX((AD17)*{0.03;0.1;0.2;0.25;0.3;0.35;0.45}-{0;2520;16920;31920;52920;85920;181920},0),2)</f>
        <v>4040</v>
      </c>
      <c r="AF17" s="95">
        <f>IFERROR(VLOOKUP(E:E,'（居民）工资表-11月'!E:AF,28,0)+VLOOKUP(E:E,'（居民）工资表-11月'!E:AG,29,0),0)</f>
        <v>3220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136000</v>
      </c>
      <c r="T18" s="91">
        <f>5000+IFERROR(VLOOKUP($E:$E,'（居民）工资表-11月'!$E:$T,16,0),0)</f>
        <v>40000</v>
      </c>
      <c r="U18" s="91">
        <f>Q18+IFERROR(VLOOKUP($E:$E,'（居民）工资表-11月'!$E:$U,17,0),0)</f>
        <v>23800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72200</v>
      </c>
      <c r="AE18" s="94">
        <f>ROUND(MAX((AD18)*{0.03;0.1;0.2;0.25;0.3;0.35;0.45}-{0;2520;16920;31920;52920;85920;181920},0),2)</f>
        <v>4700</v>
      </c>
      <c r="AF18" s="95">
        <f>IFERROR(VLOOKUP(E:E,'（居民）工资表-11月'!E:AF,28,0)+VLOOKUP(E:E,'（居民）工资表-11月'!E:AG,29,0),0)</f>
        <v>3797.5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144000</v>
      </c>
      <c r="T19" s="91">
        <f>5000+IFERROR(VLOOKUP($E:$E,'（居民）工资表-11月'!$E:$T,16,0),0)</f>
        <v>40000</v>
      </c>
      <c r="U19" s="91">
        <f>Q19+IFERROR(VLOOKUP($E:$E,'（居民）工资表-11月'!$E:$U,17,0),0)</f>
        <v>25200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78800</v>
      </c>
      <c r="AE19" s="94">
        <f>ROUND(MAX((AD19)*{0.03;0.1;0.2;0.25;0.3;0.35;0.45}-{0;2520;16920;31920;52920;85920;181920},0),2)</f>
        <v>5360</v>
      </c>
      <c r="AF19" s="95">
        <f>IFERROR(VLOOKUP(E:E,'（居民）工资表-11月'!E:AF,28,0)+VLOOKUP(E:E,'（居民）工资表-11月'!E:AG,29,0),0)</f>
        <v>4375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152000</v>
      </c>
      <c r="T20" s="91">
        <f>5000+IFERROR(VLOOKUP($E:$E,'（居民）工资表-11月'!$E:$T,16,0),0)</f>
        <v>40000</v>
      </c>
      <c r="U20" s="91">
        <f>Q20+IFERROR(VLOOKUP($E:$E,'（居民）工资表-11月'!$E:$U,17,0),0)</f>
        <v>26600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85400</v>
      </c>
      <c r="AE20" s="94">
        <f>ROUND(MAX((AD20)*{0.03;0.1;0.2;0.25;0.3;0.35;0.45}-{0;2520;16920;31920;52920;85920;181920},0),2)</f>
        <v>6020</v>
      </c>
      <c r="AF20" s="95">
        <f>IFERROR(VLOOKUP(E:E,'（居民）工资表-11月'!E:AF,28,0)+VLOOKUP(E:E,'（居民）工资表-11月'!E:AG,29,0),0)</f>
        <v>4952.5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160000</v>
      </c>
      <c r="T21" s="91">
        <f>5000+IFERROR(VLOOKUP($E:$E,'（居民）工资表-11月'!$E:$T,16,0),0)</f>
        <v>40000</v>
      </c>
      <c r="U21" s="91">
        <f>Q21+IFERROR(VLOOKUP($E:$E,'（居民）工资表-11月'!$E:$U,17,0),0)</f>
        <v>28000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92000</v>
      </c>
      <c r="AE21" s="94">
        <f>ROUND(MAX((AD21)*{0.03;0.1;0.2;0.25;0.3;0.35;0.45}-{0;2520;16920;31920;52920;85920;181920},0),2)</f>
        <v>6680</v>
      </c>
      <c r="AF21" s="95">
        <f>IFERROR(VLOOKUP(E:E,'（居民）工资表-11月'!E:AF,28,0)+VLOOKUP(E:E,'（居民）工资表-11月'!E:AG,29,0),0)</f>
        <v>5530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168000</v>
      </c>
      <c r="T22" s="91">
        <f>5000+IFERROR(VLOOKUP($E:$E,'（居民）工资表-11月'!$E:$T,16,0),0)</f>
        <v>40000</v>
      </c>
      <c r="U22" s="91">
        <f>Q22+IFERROR(VLOOKUP($E:$E,'（居民）工资表-11月'!$E:$U,17,0),0)</f>
        <v>29400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98600</v>
      </c>
      <c r="AE22" s="94">
        <f>ROUND(MAX((AD22)*{0.03;0.1;0.2;0.25;0.3;0.35;0.45}-{0;2520;16920;31920;52920;85920;181920},0),2)</f>
        <v>7340</v>
      </c>
      <c r="AF22" s="95">
        <f>IFERROR(VLOOKUP(E:E,'（居民）工资表-11月'!E:AF,28,0)+VLOOKUP(E:E,'（居民）工资表-11月'!E:AG,29,0),0)</f>
        <v>6107.5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176000</v>
      </c>
      <c r="T23" s="91">
        <f>5000+IFERROR(VLOOKUP($E:$E,'（居民）工资表-11月'!$E:$T,16,0),0)</f>
        <v>40000</v>
      </c>
      <c r="U23" s="91">
        <f>Q23+IFERROR(VLOOKUP($E:$E,'（居民）工资表-11月'!$E:$U,17,0),0)</f>
        <v>30800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105200</v>
      </c>
      <c r="AE23" s="94">
        <f>ROUND(MAX((AD23)*{0.03;0.1;0.2;0.25;0.3;0.35;0.45}-{0;2520;16920;31920;52920;85920;181920},0),2)</f>
        <v>8000</v>
      </c>
      <c r="AF23" s="95">
        <f>IFERROR(VLOOKUP(E:E,'（居民）工资表-11月'!E:AF,28,0)+VLOOKUP(E:E,'（居民）工资表-11月'!E:AG,29,0),0)</f>
        <v>6685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2000000</v>
      </c>
      <c r="T24" s="74">
        <f t="shared" si="12"/>
        <v>800000</v>
      </c>
      <c r="U24" s="74">
        <f t="shared" si="12"/>
        <v>350000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850000</v>
      </c>
      <c r="AE24" s="74">
        <f t="shared" si="12"/>
        <v>54610</v>
      </c>
      <c r="AF24" s="74">
        <f t="shared" si="12"/>
        <v>44437.75</v>
      </c>
      <c r="AG24" s="74">
        <f t="shared" si="12"/>
        <v>10172.25</v>
      </c>
      <c r="AH24" s="74">
        <f t="shared" si="12"/>
        <v>196077.75</v>
      </c>
      <c r="AI24" s="105">
        <f t="shared" si="12"/>
        <v>0</v>
      </c>
      <c r="AJ24" s="74">
        <f t="shared" si="12"/>
        <v>196077.75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196077.75</v>
      </c>
      <c r="C29" s="48">
        <f>AG24</f>
        <v>10172.25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127</v>
      </c>
      <c r="C1" s="1"/>
      <c r="D1" s="1"/>
      <c r="E1" s="1"/>
    </row>
    <row r="2" ht="21" spans="2:2">
      <c r="B2" s="2"/>
    </row>
    <row r="3" ht="27.75" customHeight="1" spans="2:5">
      <c r="B3" s="3" t="s">
        <v>128</v>
      </c>
      <c r="C3" s="4" t="s">
        <v>129</v>
      </c>
      <c r="D3" s="4" t="s">
        <v>130</v>
      </c>
      <c r="E3" s="4" t="s">
        <v>131</v>
      </c>
    </row>
    <row r="4" ht="29.25" customHeight="1" spans="2:5">
      <c r="B4" s="5">
        <v>1</v>
      </c>
      <c r="C4" s="6" t="s">
        <v>132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133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134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135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136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137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138</v>
      </c>
      <c r="D10" s="7">
        <v>0.45</v>
      </c>
      <c r="E10" s="8">
        <v>181920</v>
      </c>
    </row>
    <row r="13" ht="57" customHeight="1" spans="2:5">
      <c r="B13" s="1" t="s">
        <v>139</v>
      </c>
      <c r="C13" s="1"/>
      <c r="D13" s="1"/>
      <c r="E13" s="1"/>
    </row>
    <row r="14" ht="21" spans="2:2">
      <c r="B14" s="2"/>
    </row>
    <row r="15" ht="27.75" customHeight="1" spans="2:5">
      <c r="B15" s="3" t="s">
        <v>128</v>
      </c>
      <c r="C15" s="4" t="s">
        <v>140</v>
      </c>
      <c r="D15" s="4" t="s">
        <v>130</v>
      </c>
      <c r="E15" s="4" t="s">
        <v>131</v>
      </c>
    </row>
    <row r="16" ht="29.25" customHeight="1" spans="2:5">
      <c r="B16" s="5">
        <v>1</v>
      </c>
      <c r="C16" s="6" t="s">
        <v>141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142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143</v>
      </c>
      <c r="D18" s="7">
        <v>0.4</v>
      </c>
      <c r="E18" s="8">
        <v>7000</v>
      </c>
    </row>
    <row r="21" ht="47.25" customHeight="1" spans="2:5">
      <c r="B21" s="1" t="s">
        <v>144</v>
      </c>
      <c r="C21" s="1"/>
      <c r="D21" s="1"/>
      <c r="E21" s="1"/>
    </row>
    <row r="22" ht="21" spans="2:2">
      <c r="B22" s="2"/>
    </row>
    <row r="23" ht="27.75" customHeight="1" spans="2:5">
      <c r="B23" s="3" t="s">
        <v>128</v>
      </c>
      <c r="C23" s="4" t="s">
        <v>145</v>
      </c>
      <c r="D23" s="4" t="s">
        <v>130</v>
      </c>
      <c r="E23" s="4" t="s">
        <v>131</v>
      </c>
    </row>
    <row r="24" ht="29.25" customHeight="1" spans="2:5">
      <c r="B24" s="5">
        <v>1</v>
      </c>
      <c r="C24" s="6" t="s">
        <v>146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147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148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149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150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151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152</v>
      </c>
      <c r="D30" s="7">
        <v>0.45</v>
      </c>
      <c r="E30" s="8">
        <v>15160</v>
      </c>
    </row>
    <row r="35" ht="57" customHeight="1" spans="2:5">
      <c r="B35" s="9" t="s">
        <v>153</v>
      </c>
      <c r="C35" s="9"/>
      <c r="D35" s="9"/>
      <c r="E35" s="9"/>
    </row>
    <row r="36" ht="14.25"/>
    <row r="37" ht="21.75" customHeight="1" spans="2:5">
      <c r="B37" s="3" t="s">
        <v>128</v>
      </c>
      <c r="C37" s="4" t="s">
        <v>154</v>
      </c>
      <c r="D37" s="4" t="s">
        <v>155</v>
      </c>
      <c r="E37" s="4" t="s">
        <v>131</v>
      </c>
    </row>
    <row r="38" ht="21.75" customHeight="1" spans="2:5">
      <c r="B38" s="5">
        <v>1</v>
      </c>
      <c r="C38" s="6" t="s">
        <v>146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147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148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149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150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151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152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selection activeCell="O11" sqref="O11"/>
    </sheetView>
  </sheetViews>
  <sheetFormatPr defaultColWidth="9" defaultRowHeight="13.5"/>
  <cols>
    <col min="1" max="2" width="9" style="114"/>
    <col min="3" max="3" width="10.75" style="114" customWidth="1"/>
    <col min="4" max="4" width="16.75" style="114" customWidth="1"/>
    <col min="5" max="5" width="11.75" style="114" customWidth="1"/>
    <col min="6" max="7" width="13.375" style="114" customWidth="1"/>
    <col min="8" max="8" width="9" style="114"/>
    <col min="9" max="9" width="13.875" style="114" customWidth="1"/>
    <col min="10" max="10" width="12.75" style="114" customWidth="1"/>
    <col min="11" max="11" width="14.5" style="114" customWidth="1"/>
    <col min="12" max="12" width="9" style="114"/>
    <col min="13" max="13" width="9.25" style="114" customWidth="1"/>
    <col min="14" max="16384" width="9" style="114"/>
  </cols>
  <sheetData>
    <row r="1" s="114" customFormat="1" ht="25.5" spans="1:14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="114" customFormat="1" ht="14.25" spans="1:14">
      <c r="A2" s="117"/>
      <c r="B2" s="118"/>
      <c r="C2" s="118"/>
      <c r="D2" s="119"/>
      <c r="E2" s="119"/>
      <c r="F2" s="119"/>
      <c r="G2" s="117"/>
      <c r="H2" s="117"/>
      <c r="I2" s="117"/>
      <c r="J2" s="119"/>
      <c r="K2" s="119"/>
      <c r="L2" s="119"/>
      <c r="M2" s="119"/>
      <c r="N2" s="119"/>
    </row>
    <row r="3" s="114" customFormat="1" spans="1:14">
      <c r="A3" s="120"/>
      <c r="B3" s="121"/>
      <c r="C3" s="122"/>
      <c r="D3" s="123"/>
      <c r="E3" s="124"/>
      <c r="F3" s="124"/>
      <c r="G3" s="125"/>
      <c r="H3" s="126"/>
      <c r="I3" s="121"/>
      <c r="J3" s="122"/>
      <c r="K3" s="123"/>
      <c r="L3" s="192"/>
      <c r="M3" s="119"/>
      <c r="N3" s="119"/>
    </row>
    <row r="4" s="114" customFormat="1" spans="1:14">
      <c r="A4" s="120"/>
      <c r="B4" s="127" t="s">
        <v>68</v>
      </c>
      <c r="C4" s="127"/>
      <c r="D4" s="127"/>
      <c r="E4" s="127"/>
      <c r="F4" s="127"/>
      <c r="G4" s="127"/>
      <c r="H4" s="126"/>
      <c r="K4" s="119"/>
      <c r="L4" s="193" t="s">
        <v>69</v>
      </c>
      <c r="M4" s="194">
        <f ca="1">NOW()</f>
        <v>44228.7334027778</v>
      </c>
      <c r="N4" s="119"/>
    </row>
    <row r="5" s="114" customFormat="1" spans="1:14">
      <c r="A5" s="128"/>
      <c r="B5" s="129" t="s">
        <v>70</v>
      </c>
      <c r="C5" s="123"/>
      <c r="D5" s="123"/>
      <c r="E5" s="123"/>
      <c r="F5" s="123"/>
      <c r="G5" s="123"/>
      <c r="H5" s="130"/>
      <c r="I5" s="126"/>
      <c r="J5" s="121"/>
      <c r="K5" s="122"/>
      <c r="L5" s="192"/>
      <c r="M5" s="119"/>
      <c r="N5" s="119"/>
    </row>
    <row r="6" s="114" customFormat="1" ht="9.75" customHeight="1" spans="1:14">
      <c r="A6" s="131"/>
      <c r="B6" s="131"/>
      <c r="C6" s="131"/>
      <c r="D6" s="131"/>
      <c r="E6" s="131"/>
      <c r="F6" s="131"/>
      <c r="G6" s="131"/>
      <c r="H6" s="131"/>
      <c r="I6" s="195"/>
      <c r="J6" s="195"/>
      <c r="K6" s="196"/>
      <c r="L6" s="196"/>
      <c r="M6" s="196"/>
      <c r="N6" s="196"/>
    </row>
    <row r="7" s="114" customFormat="1" ht="15" spans="1:14">
      <c r="A7" s="131"/>
      <c r="B7" s="132" t="s">
        <v>71</v>
      </c>
      <c r="C7" s="133"/>
      <c r="D7" s="133"/>
      <c r="E7" s="133"/>
      <c r="F7" s="133"/>
      <c r="G7" s="133"/>
      <c r="H7" s="133"/>
      <c r="I7" s="197"/>
      <c r="J7" s="198" t="s">
        <v>72</v>
      </c>
      <c r="K7" s="199"/>
      <c r="L7" s="118"/>
      <c r="M7" s="118"/>
      <c r="N7" s="200"/>
    </row>
    <row r="8" s="114" customFormat="1" ht="14.25" spans="1:14">
      <c r="A8" s="131"/>
      <c r="B8" s="134" t="s">
        <v>73</v>
      </c>
      <c r="C8" s="135"/>
      <c r="D8" s="135"/>
      <c r="E8" s="136">
        <f>G25</f>
        <v>3592.24</v>
      </c>
      <c r="F8" s="137"/>
      <c r="G8" s="137"/>
      <c r="H8" s="138"/>
      <c r="I8" s="201"/>
      <c r="J8" s="202" t="s">
        <v>74</v>
      </c>
      <c r="K8" s="202"/>
      <c r="L8" s="202"/>
      <c r="M8" s="202"/>
      <c r="N8" s="202"/>
    </row>
    <row r="9" s="114" customFormat="1" ht="14.25" spans="1:14">
      <c r="A9" s="131"/>
      <c r="B9" s="139" t="s">
        <v>75</v>
      </c>
      <c r="C9" s="140"/>
      <c r="D9" s="140"/>
      <c r="E9" s="141">
        <f>G24</f>
        <v>3592.24</v>
      </c>
      <c r="F9" s="142"/>
      <c r="G9" s="142"/>
      <c r="H9" s="143"/>
      <c r="I9" s="203"/>
      <c r="J9" s="204" t="s">
        <v>76</v>
      </c>
      <c r="K9" s="204"/>
      <c r="L9" s="204"/>
      <c r="M9" s="204"/>
      <c r="N9" s="204"/>
    </row>
    <row r="10" s="114" customFormat="1" ht="15" customHeight="1" spans="1:14">
      <c r="A10" s="131"/>
      <c r="B10" s="144" t="s">
        <v>77</v>
      </c>
      <c r="C10" s="145"/>
      <c r="D10" s="146">
        <f>G24</f>
        <v>3592.24</v>
      </c>
      <c r="E10" s="147" t="s">
        <v>78</v>
      </c>
      <c r="F10" s="148"/>
      <c r="G10" s="149"/>
      <c r="H10" s="150">
        <v>0</v>
      </c>
      <c r="I10" s="205"/>
      <c r="J10" s="204" t="s">
        <v>79</v>
      </c>
      <c r="K10" s="206"/>
      <c r="L10" s="206"/>
      <c r="M10" s="206"/>
      <c r="N10" s="206"/>
    </row>
    <row r="11" s="114" customFormat="1" ht="14.25" spans="1:14">
      <c r="A11" s="131"/>
      <c r="B11" s="151" t="s">
        <v>80</v>
      </c>
      <c r="C11" s="152"/>
      <c r="D11" s="153"/>
      <c r="E11" s="154" t="s">
        <v>81</v>
      </c>
      <c r="F11" s="155"/>
      <c r="G11" s="156"/>
      <c r="H11" s="157"/>
      <c r="I11" s="207"/>
      <c r="J11" s="208"/>
      <c r="K11" s="207"/>
      <c r="L11" s="207"/>
      <c r="M11" s="207"/>
      <c r="N11" s="209"/>
    </row>
    <row r="12" s="114" customFormat="1" spans="1:14">
      <c r="A12" s="128"/>
      <c r="B12" s="151" t="s">
        <v>82</v>
      </c>
      <c r="C12" s="152"/>
      <c r="D12" s="153">
        <v>0</v>
      </c>
      <c r="E12" s="154" t="s">
        <v>83</v>
      </c>
      <c r="F12" s="155"/>
      <c r="G12" s="156"/>
      <c r="H12" s="157"/>
      <c r="I12" s="210"/>
      <c r="J12" s="211"/>
      <c r="K12" s="212"/>
      <c r="L12" s="212"/>
      <c r="M12" s="212"/>
      <c r="N12" s="212"/>
    </row>
    <row r="13" s="114" customFormat="1" ht="14.25" spans="1:14">
      <c r="A13" s="119"/>
      <c r="B13" s="158" t="s">
        <v>84</v>
      </c>
      <c r="C13" s="159"/>
      <c r="D13" s="160">
        <v>0</v>
      </c>
      <c r="E13" s="161"/>
      <c r="F13" s="162"/>
      <c r="G13" s="163"/>
      <c r="H13" s="164"/>
      <c r="I13" s="131"/>
      <c r="J13" s="213"/>
      <c r="K13" s="214"/>
      <c r="L13" s="214"/>
      <c r="M13" s="214"/>
      <c r="N13" s="214"/>
    </row>
    <row r="14" s="114" customFormat="1" ht="5.25" customHeight="1" spans="1:14">
      <c r="A14" s="165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="114" customFormat="1" spans="1:14">
      <c r="A15" s="119" t="s">
        <v>85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="114" customFormat="1" ht="3" customHeight="1" spans="1:14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="114" customFormat="1" ht="18.75" spans="2:13">
      <c r="B17" s="166" t="s">
        <v>2</v>
      </c>
      <c r="C17" s="167" t="s">
        <v>86</v>
      </c>
      <c r="D17" s="167" t="s">
        <v>87</v>
      </c>
      <c r="E17" s="167"/>
      <c r="F17" s="168" t="s">
        <v>88</v>
      </c>
      <c r="G17" s="169" t="s">
        <v>89</v>
      </c>
      <c r="H17" s="170" t="s">
        <v>90</v>
      </c>
      <c r="J17" s="215" t="s">
        <v>91</v>
      </c>
      <c r="K17" s="215"/>
      <c r="L17" s="215"/>
      <c r="M17" s="215"/>
    </row>
    <row r="18" s="115" customFormat="1" ht="16.5" spans="2:13">
      <c r="B18" s="171">
        <v>1</v>
      </c>
      <c r="C18" s="172" t="s">
        <v>92</v>
      </c>
      <c r="D18" s="173" t="s">
        <v>93</v>
      </c>
      <c r="E18" s="173"/>
      <c r="F18" s="174"/>
      <c r="G18" s="175">
        <f>'（居民）工资表-2月'!E10</f>
        <v>3592.24</v>
      </c>
      <c r="H18" s="176"/>
      <c r="J18" s="215"/>
      <c r="K18" s="215"/>
      <c r="L18" s="215"/>
      <c r="M18" s="215"/>
    </row>
    <row r="19" s="115" customFormat="1" ht="16.5" spans="2:13">
      <c r="B19" s="171">
        <v>2</v>
      </c>
      <c r="C19" s="172"/>
      <c r="D19" s="173" t="s">
        <v>94</v>
      </c>
      <c r="E19" s="173" t="s">
        <v>95</v>
      </c>
      <c r="F19" s="174"/>
      <c r="G19" s="175"/>
      <c r="H19" s="177"/>
      <c r="J19" s="215"/>
      <c r="K19" s="215"/>
      <c r="L19" s="215"/>
      <c r="M19" s="215"/>
    </row>
    <row r="20" s="115" customFormat="1" ht="16.5" spans="2:13">
      <c r="B20" s="171">
        <v>3</v>
      </c>
      <c r="C20" s="172"/>
      <c r="D20" s="173" t="s">
        <v>96</v>
      </c>
      <c r="E20" s="173" t="s">
        <v>95</v>
      </c>
      <c r="F20" s="174"/>
      <c r="G20" s="175"/>
      <c r="H20" s="177"/>
      <c r="J20" s="215"/>
      <c r="K20" s="215"/>
      <c r="L20" s="215"/>
      <c r="M20" s="215"/>
    </row>
    <row r="21" s="115" customFormat="1" ht="16.5" spans="2:13">
      <c r="B21" s="171">
        <v>4</v>
      </c>
      <c r="C21" s="172"/>
      <c r="D21" s="178" t="s">
        <v>97</v>
      </c>
      <c r="E21" s="178"/>
      <c r="F21" s="179"/>
      <c r="G21" s="180">
        <f>SUM(G18:G20)</f>
        <v>3592.24</v>
      </c>
      <c r="H21" s="176"/>
      <c r="J21" s="215"/>
      <c r="K21" s="215"/>
      <c r="L21" s="215"/>
      <c r="M21" s="215"/>
    </row>
    <row r="22" s="115" customFormat="1" ht="16.5" spans="2:13">
      <c r="B22" s="171">
        <v>5</v>
      </c>
      <c r="C22" s="172" t="s">
        <v>98</v>
      </c>
      <c r="D22" s="178" t="s">
        <v>99</v>
      </c>
      <c r="E22" s="178"/>
      <c r="F22" s="179"/>
      <c r="G22" s="180"/>
      <c r="H22" s="176"/>
      <c r="J22" s="215"/>
      <c r="K22" s="215"/>
      <c r="L22" s="215"/>
      <c r="M22" s="215"/>
    </row>
    <row r="23" s="115" customFormat="1" ht="16.5" spans="2:13">
      <c r="B23" s="171">
        <v>6</v>
      </c>
      <c r="C23" s="181"/>
      <c r="D23" s="182"/>
      <c r="E23" s="182"/>
      <c r="F23" s="182"/>
      <c r="G23" s="183"/>
      <c r="H23" s="176"/>
      <c r="J23" s="215"/>
      <c r="K23" s="215"/>
      <c r="L23" s="215"/>
      <c r="M23" s="215"/>
    </row>
    <row r="24" s="114" customFormat="1" ht="16.5" spans="2:8">
      <c r="B24" s="184" t="s">
        <v>100</v>
      </c>
      <c r="C24" s="185"/>
      <c r="D24" s="185"/>
      <c r="E24" s="185"/>
      <c r="F24" s="185"/>
      <c r="G24" s="186">
        <f>G23+G22+G21</f>
        <v>3592.24</v>
      </c>
      <c r="H24" s="187"/>
    </row>
    <row r="25" s="114" customFormat="1" ht="17.25" spans="2:9">
      <c r="B25" s="188" t="s">
        <v>101</v>
      </c>
      <c r="C25" s="189"/>
      <c r="D25" s="189"/>
      <c r="E25" s="189"/>
      <c r="F25" s="189"/>
      <c r="G25" s="190">
        <f>G24</f>
        <v>3592.24</v>
      </c>
      <c r="H25" s="191"/>
      <c r="I25" s="216"/>
    </row>
    <row r="26" s="114" customFormat="1" ht="14.25"/>
    <row r="27" s="114" customFormat="1" spans="2:15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30" s="114" customFormat="1" spans="10:10">
      <c r="J30" s="217"/>
    </row>
    <row r="32" s="114" customFormat="1" spans="10:10">
      <c r="J32" s="218"/>
    </row>
    <row r="35" s="114" customFormat="1" spans="9:9">
      <c r="I35" s="219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conditionalFormatting sqref="F20:H20 F19 E19:E20 C21:H21">
    <cfRule type="cellIs" dxfId="2" priority="4" stopIfTrue="1" operator="equal">
      <formula>"現金"</formula>
    </cfRule>
    <cfRule type="cellIs" dxfId="3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tabSelected="1" workbookViewId="0">
      <pane xSplit="6" ySplit="3" topLeftCell="AA4" activePane="bottomRight" state="frozen"/>
      <selection/>
      <selection pane="topRight"/>
      <selection pane="bottomLeft"/>
      <selection pane="bottomRight" activeCell="N4" sqref="N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403.88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4400</v>
      </c>
      <c r="T4" s="91">
        <f>5000+IFERROR(VLOOKUP($E:$E,'（居民）工资表-1月'!$E:$T,16,0),0)</f>
        <v>5000</v>
      </c>
      <c r="U4" s="91">
        <f>Q4+IFERROR(VLOOKUP($E:$E,'（居民）工资表-1月'!$E:$U,17,0),0)</f>
        <v>807.76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-1407.76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4400</v>
      </c>
      <c r="T5" s="74">
        <f t="shared" si="0"/>
        <v>5000</v>
      </c>
      <c r="U5" s="74">
        <f t="shared" si="0"/>
        <v>807.76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-1407.76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37"/>
      <c r="D4" s="37" t="s">
        <v>53</v>
      </c>
      <c r="E4" s="37" t="s">
        <v>105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f>18414.2-860.82-86.08-8.61-0.86-0.1</f>
        <v>17457.73</v>
      </c>
      <c r="M4" s="71"/>
      <c r="N4" s="71"/>
      <c r="O4" s="71"/>
      <c r="P4" s="71"/>
      <c r="Q4" s="89">
        <f>ROUND(SUM(M4:P4),2)</f>
        <v>0</v>
      </c>
      <c r="R4" s="70">
        <v>0</v>
      </c>
      <c r="S4" s="90">
        <f>L4+IFERROR(VLOOKUP($E:$E,'（居民）工资表-2月'!$E:$S,15,0),0)</f>
        <v>17457.73</v>
      </c>
      <c r="T4" s="91">
        <f>5000+IFERROR(VLOOKUP($E:$E,'（居民）工资表-2月'!$E:$T,16,0),0)</f>
        <v>5000</v>
      </c>
      <c r="U4" s="91">
        <f>Q4+IFERROR(VLOOKUP($E:$E,'（居民）工资表-2月'!$E:$U,17,0),0)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12457.73</v>
      </c>
      <c r="AE4" s="94">
        <f>ROUND(MAX((AD4)*{0.03;0.1;0.2;0.25;0.3;0.35;0.45}-{0;2520;16920;31920;52920;85920;181920},0),2)</f>
        <v>373.73</v>
      </c>
      <c r="AF4" s="95">
        <f>IFERROR(VLOOKUP(E:E,'（居民）工资表-2月'!E:AF,28,0)+VLOOKUP(E:E,'（居民）工资表-2月'!E:AG,29,0),0)</f>
        <v>0</v>
      </c>
      <c r="AG4" s="95">
        <f>IF((AE4-AF4)&lt;0,0,AE4-AF4)</f>
        <v>373.73</v>
      </c>
      <c r="AH4" s="102">
        <f>ROUND(IF((L4-Q4-AG4)&lt;0,0,(L4-Q4-AG4)),2)</f>
        <v>17084</v>
      </c>
      <c r="AI4" s="103"/>
      <c r="AJ4" s="102">
        <f>AH4+AI4</f>
        <v>17084</v>
      </c>
      <c r="AK4" s="104"/>
      <c r="AL4" s="102">
        <f>AJ4+AG4+AK4</f>
        <v>17457.73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3" si="4">ROUND(SUM(M5:P5),2)</f>
        <v>0</v>
      </c>
      <c r="R5" s="70">
        <v>0</v>
      </c>
      <c r="S5" s="90">
        <f>L5+IFERROR(VLOOKUP($E:$E,'（居民）工资表-2月'!$E:$S,15,0),0)</f>
        <v>0</v>
      </c>
      <c r="T5" s="91">
        <f>5000+IFERROR(VLOOKUP($E:$E,'（居民）工资表-2月'!$E:$T,16,0),0)</f>
        <v>5000</v>
      </c>
      <c r="U5" s="91">
        <f>Q5+IFERROR(VLOOKUP($E:$E,'（居民）工资表-2月'!$E:$U,17,0),0)</f>
        <v>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R5+IFERROR(VLOOKUP($E:$E,'（居民）工资表-2月'!$E:$AC,25,0),0)</f>
        <v>0</v>
      </c>
      <c r="AD5" s="93">
        <f t="shared" ref="AD5:AD23" si="6">ROUND(S5-T5-U5-AB5-AC5,2)</f>
        <v>-5000</v>
      </c>
      <c r="AE5" s="94">
        <f>ROUND(MAX((AD5)*{0.03;0.1;0.2;0.25;0.3;0.35;0.45}-{0;2520;16920;31920;52920;85920;181920},0),2)</f>
        <v>0</v>
      </c>
      <c r="AF5" s="95">
        <f>IFERROR(VLOOKUP(E:E,'（居民）工资表-2月'!E:AF,28,0)+VLOOKUP(E:E,'（居民）工资表-2月'!E:AG,29,0),0)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0</v>
      </c>
      <c r="AI5" s="103"/>
      <c r="AJ5" s="102">
        <f t="shared" ref="AJ5:AJ23" si="9">AH5+AI5</f>
        <v>0</v>
      </c>
      <c r="AK5" s="104"/>
      <c r="AL5" s="102">
        <f t="shared" ref="AL5:AL23" si="10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>L6+IFERROR(VLOOKUP($E:$E,'（居民）工资表-2月'!$E:$S,15,0),0)</f>
        <v>0</v>
      </c>
      <c r="T6" s="91">
        <f>5000+IFERROR(VLOOKUP($E:$E,'（居民）工资表-2月'!$E:$T,16,0),0)</f>
        <v>5000</v>
      </c>
      <c r="U6" s="91">
        <f>Q6+IFERROR(VLOOKUP($E:$E,'（居民）工资表-2月'!$E:$U,17,0),0)</f>
        <v>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R6+IFERROR(VLOOKUP($E:$E,'（居民）工资表-2月'!$E:$AC,25,0),0)</f>
        <v>0</v>
      </c>
      <c r="AD6" s="93">
        <f t="shared" si="6"/>
        <v>-5000</v>
      </c>
      <c r="AE6" s="94">
        <f>ROUND(MAX((AD6)*{0.03;0.1;0.2;0.25;0.3;0.35;0.45}-{0;2520;16920;31920;52920;85920;181920},0),2)</f>
        <v>0</v>
      </c>
      <c r="AF6" s="95">
        <f>IFERROR(VLOOKUP(E:E,'（居民）工资表-2月'!E:AF,28,0)+VLOOKUP(E:E,'（居民）工资表-2月'!E:AG,29,0),0)</f>
        <v>0</v>
      </c>
      <c r="AG6" s="95">
        <f t="shared" si="7"/>
        <v>0</v>
      </c>
      <c r="AH6" s="102">
        <f t="shared" si="8"/>
        <v>0</v>
      </c>
      <c r="AI6" s="103"/>
      <c r="AJ6" s="102">
        <f t="shared" si="9"/>
        <v>0</v>
      </c>
      <c r="AK6" s="104"/>
      <c r="AL6" s="102">
        <f t="shared" si="10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>L7+IFERROR(VLOOKUP($E:$E,'（居民）工资表-2月'!$E:$S,15,0),0)</f>
        <v>0</v>
      </c>
      <c r="T7" s="91">
        <f>5000+IFERROR(VLOOKUP($E:$E,'（居民）工资表-2月'!$E:$T,16,0),0)</f>
        <v>5000</v>
      </c>
      <c r="U7" s="91">
        <f>Q7+IFERROR(VLOOKUP($E:$E,'（居民）工资表-2月'!$E:$U,17,0),0)</f>
        <v>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R7+IFERROR(VLOOKUP($E:$E,'（居民）工资表-2月'!$E:$AC,25,0),0)</f>
        <v>0</v>
      </c>
      <c r="AD7" s="93">
        <f t="shared" si="6"/>
        <v>-5000</v>
      </c>
      <c r="AE7" s="94">
        <f>ROUND(MAX((AD7)*{0.03;0.1;0.2;0.25;0.3;0.35;0.45}-{0;2520;16920;31920;52920;85920;181920},0),2)</f>
        <v>0</v>
      </c>
      <c r="AF7" s="95">
        <f>IFERROR(VLOOKUP(E:E,'（居民）工资表-2月'!E:AF,28,0)+VLOOKUP(E:E,'（居民）工资表-2月'!E:AG,29,0),0)</f>
        <v>0</v>
      </c>
      <c r="AG7" s="95">
        <f t="shared" si="7"/>
        <v>0</v>
      </c>
      <c r="AH7" s="102">
        <f t="shared" si="8"/>
        <v>0</v>
      </c>
      <c r="AI7" s="103"/>
      <c r="AJ7" s="102">
        <f t="shared" si="9"/>
        <v>0</v>
      </c>
      <c r="AK7" s="104"/>
      <c r="AL7" s="102">
        <f t="shared" si="10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>L8+IFERROR(VLOOKUP($E:$E,'（居民）工资表-2月'!$E:$S,15,0),0)</f>
        <v>0</v>
      </c>
      <c r="T8" s="91">
        <f>5000+IFERROR(VLOOKUP($E:$E,'（居民）工资表-2月'!$E:$T,16,0),0)</f>
        <v>5000</v>
      </c>
      <c r="U8" s="91">
        <f>Q8+IFERROR(VLOOKUP($E:$E,'（居民）工资表-2月'!$E:$U,17,0),0)</f>
        <v>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R8+IFERROR(VLOOKUP($E:$E,'（居民）工资表-2月'!$E:$AC,25,0),0)</f>
        <v>0</v>
      </c>
      <c r="AD8" s="93">
        <f t="shared" si="6"/>
        <v>-5000</v>
      </c>
      <c r="AE8" s="94">
        <f>ROUND(MAX((AD8)*{0.03;0.1;0.2;0.25;0.3;0.35;0.45}-{0;2520;16920;31920;52920;85920;181920},0),2)</f>
        <v>0</v>
      </c>
      <c r="AF8" s="95">
        <f>IFERROR(VLOOKUP(E:E,'（居民）工资表-2月'!E:AF,28,0)+VLOOKUP(E:E,'（居民）工资表-2月'!E:AG,29,0),0)</f>
        <v>0</v>
      </c>
      <c r="AG8" s="95">
        <f t="shared" si="7"/>
        <v>0</v>
      </c>
      <c r="AH8" s="102">
        <f t="shared" si="8"/>
        <v>0</v>
      </c>
      <c r="AI8" s="103"/>
      <c r="AJ8" s="102">
        <f t="shared" si="9"/>
        <v>0</v>
      </c>
      <c r="AK8" s="104"/>
      <c r="AL8" s="102">
        <f t="shared" si="10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>L9+IFERROR(VLOOKUP($E:$E,'（居民）工资表-2月'!$E:$S,15,0),0)</f>
        <v>0</v>
      </c>
      <c r="T9" s="91">
        <f>5000+IFERROR(VLOOKUP($E:$E,'（居民）工资表-2月'!$E:$T,16,0),0)</f>
        <v>5000</v>
      </c>
      <c r="U9" s="91">
        <f>Q9+IFERROR(VLOOKUP($E:$E,'（居民）工资表-2月'!$E:$U,17,0),0)</f>
        <v>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R9+IFERROR(VLOOKUP($E:$E,'（居民）工资表-2月'!$E:$AC,25,0),0)</f>
        <v>0</v>
      </c>
      <c r="AD9" s="93">
        <f t="shared" si="6"/>
        <v>-5000</v>
      </c>
      <c r="AE9" s="94">
        <f>ROUND(MAX((AD9)*{0.03;0.1;0.2;0.25;0.3;0.35;0.45}-{0;2520;16920;31920;52920;85920;181920},0),2)</f>
        <v>0</v>
      </c>
      <c r="AF9" s="95">
        <f>IFERROR(VLOOKUP(E:E,'（居民）工资表-2月'!E:AF,28,0)+VLOOKUP(E:E,'（居民）工资表-2月'!E:AG,29,0),0)</f>
        <v>0</v>
      </c>
      <c r="AG9" s="95">
        <f t="shared" si="7"/>
        <v>0</v>
      </c>
      <c r="AH9" s="102">
        <f t="shared" si="8"/>
        <v>0</v>
      </c>
      <c r="AI9" s="103"/>
      <c r="AJ9" s="102">
        <f t="shared" si="9"/>
        <v>0</v>
      </c>
      <c r="AK9" s="104"/>
      <c r="AL9" s="102">
        <f t="shared" si="10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>L10+IFERROR(VLOOKUP($E:$E,'（居民）工资表-2月'!$E:$S,15,0),0)</f>
        <v>0</v>
      </c>
      <c r="T10" s="91">
        <f>5000+IFERROR(VLOOKUP($E:$E,'（居民）工资表-2月'!$E:$T,16,0),0)</f>
        <v>5000</v>
      </c>
      <c r="U10" s="91">
        <f>Q10+IFERROR(VLOOKUP($E:$E,'（居民）工资表-2月'!$E:$U,17,0),0)</f>
        <v>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R10+IFERROR(VLOOKUP($E:$E,'（居民）工资表-2月'!$E:$AC,25,0),0)</f>
        <v>0</v>
      </c>
      <c r="AD10" s="93">
        <f t="shared" si="6"/>
        <v>-5000</v>
      </c>
      <c r="AE10" s="94">
        <f>ROUND(MAX((AD10)*{0.03;0.1;0.2;0.25;0.3;0.35;0.45}-{0;2520;16920;31920;52920;85920;181920},0),2)</f>
        <v>0</v>
      </c>
      <c r="AF10" s="95">
        <f>IFERROR(VLOOKUP(E:E,'（居民）工资表-2月'!E:AF,28,0)+VLOOKUP(E:E,'（居民）工资表-2月'!E:AG,29,0),0)</f>
        <v>0</v>
      </c>
      <c r="AG10" s="95">
        <f t="shared" si="7"/>
        <v>0</v>
      </c>
      <c r="AH10" s="102">
        <f t="shared" si="8"/>
        <v>0</v>
      </c>
      <c r="AI10" s="103"/>
      <c r="AJ10" s="102">
        <f t="shared" si="9"/>
        <v>0</v>
      </c>
      <c r="AK10" s="104"/>
      <c r="AL10" s="102">
        <f t="shared" si="10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>L11+IFERROR(VLOOKUP($E:$E,'（居民）工资表-2月'!$E:$S,15,0),0)</f>
        <v>0</v>
      </c>
      <c r="T11" s="91">
        <f>5000+IFERROR(VLOOKUP($E:$E,'（居民）工资表-2月'!$E:$T,16,0),0)</f>
        <v>5000</v>
      </c>
      <c r="U11" s="91">
        <f>Q11+IFERROR(VLOOKUP($E:$E,'（居民）工资表-2月'!$E:$U,17,0),0)</f>
        <v>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R11+IFERROR(VLOOKUP($E:$E,'（居民）工资表-2月'!$E:$AC,25,0),0)</f>
        <v>0</v>
      </c>
      <c r="AD11" s="93">
        <f t="shared" si="6"/>
        <v>-5000</v>
      </c>
      <c r="AE11" s="94">
        <f>ROUND(MAX((AD11)*{0.03;0.1;0.2;0.25;0.3;0.35;0.45}-{0;2520;16920;31920;52920;85920;181920},0),2)</f>
        <v>0</v>
      </c>
      <c r="AF11" s="95">
        <f>IFERROR(VLOOKUP(E:E,'（居民）工资表-2月'!E:AF,28,0)+VLOOKUP(E:E,'（居民）工资表-2月'!E:AG,29,0),0)</f>
        <v>0</v>
      </c>
      <c r="AG11" s="95">
        <f t="shared" si="7"/>
        <v>0</v>
      </c>
      <c r="AH11" s="102">
        <f t="shared" si="8"/>
        <v>0</v>
      </c>
      <c r="AI11" s="103"/>
      <c r="AJ11" s="102">
        <f t="shared" si="9"/>
        <v>0</v>
      </c>
      <c r="AK11" s="104"/>
      <c r="AL11" s="102">
        <f t="shared" si="10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>L12+IFERROR(VLOOKUP($E:$E,'（居民）工资表-2月'!$E:$S,15,0),0)</f>
        <v>0</v>
      </c>
      <c r="T12" s="91">
        <f>5000+IFERROR(VLOOKUP($E:$E,'（居民）工资表-2月'!$E:$T,16,0),0)</f>
        <v>5000</v>
      </c>
      <c r="U12" s="91">
        <f>Q12+IFERROR(VLOOKUP($E:$E,'（居民）工资表-2月'!$E:$U,17,0),0)</f>
        <v>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R12+IFERROR(VLOOKUP($E:$E,'（居民）工资表-2月'!$E:$AC,25,0),0)</f>
        <v>0</v>
      </c>
      <c r="AD12" s="93">
        <f t="shared" si="6"/>
        <v>-5000</v>
      </c>
      <c r="AE12" s="94">
        <f>ROUND(MAX((AD12)*{0.03;0.1;0.2;0.25;0.3;0.35;0.45}-{0;2520;16920;31920;52920;85920;181920},0),2)</f>
        <v>0</v>
      </c>
      <c r="AF12" s="95">
        <f>IFERROR(VLOOKUP(E:E,'（居民）工资表-2月'!E:AF,28,0)+VLOOKUP(E:E,'（居民）工资表-2月'!E:AG,29,0),0)</f>
        <v>0</v>
      </c>
      <c r="AG12" s="95">
        <f t="shared" si="7"/>
        <v>0</v>
      </c>
      <c r="AH12" s="102">
        <f t="shared" si="8"/>
        <v>0</v>
      </c>
      <c r="AI12" s="103"/>
      <c r="AJ12" s="102">
        <f t="shared" si="9"/>
        <v>0</v>
      </c>
      <c r="AK12" s="104"/>
      <c r="AL12" s="102">
        <f t="shared" si="10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>L13+IFERROR(VLOOKUP($E:$E,'（居民）工资表-2月'!$E:$S,15,0),0)</f>
        <v>0</v>
      </c>
      <c r="T13" s="91">
        <f>5000+IFERROR(VLOOKUP($E:$E,'（居民）工资表-2月'!$E:$T,16,0),0)</f>
        <v>5000</v>
      </c>
      <c r="U13" s="91">
        <f>Q13+IFERROR(VLOOKUP($E:$E,'（居民）工资表-2月'!$E:$U,17,0),0)</f>
        <v>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R13+IFERROR(VLOOKUP($E:$E,'（居民）工资表-2月'!$E:$AC,25,0),0)</f>
        <v>0</v>
      </c>
      <c r="AD13" s="93">
        <f t="shared" si="6"/>
        <v>-5000</v>
      </c>
      <c r="AE13" s="94">
        <f>ROUND(MAX((AD13)*{0.03;0.1;0.2;0.25;0.3;0.35;0.45}-{0;2520;16920;31920;52920;85920;181920},0),2)</f>
        <v>0</v>
      </c>
      <c r="AF13" s="95">
        <f>IFERROR(VLOOKUP(E:E,'（居民）工资表-2月'!E:AF,28,0)+VLOOKUP(E:E,'（居民）工资表-2月'!E:AG,29,0),0)</f>
        <v>0</v>
      </c>
      <c r="AG13" s="95">
        <f t="shared" si="7"/>
        <v>0</v>
      </c>
      <c r="AH13" s="102">
        <f t="shared" si="8"/>
        <v>0</v>
      </c>
      <c r="AI13" s="103"/>
      <c r="AJ13" s="102">
        <f t="shared" si="9"/>
        <v>0</v>
      </c>
      <c r="AK13" s="104"/>
      <c r="AL13" s="102">
        <f t="shared" si="10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>L14+IFERROR(VLOOKUP($E:$E,'（居民）工资表-2月'!$E:$S,15,0),0)</f>
        <v>0</v>
      </c>
      <c r="T14" s="91">
        <f>5000+IFERROR(VLOOKUP($E:$E,'（居民）工资表-2月'!$E:$T,16,0),0)</f>
        <v>5000</v>
      </c>
      <c r="U14" s="91">
        <f>Q14+IFERROR(VLOOKUP($E:$E,'（居民）工资表-2月'!$E:$U,17,0),0)</f>
        <v>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R14+IFERROR(VLOOKUP($E:$E,'（居民）工资表-2月'!$E:$AC,25,0),0)</f>
        <v>0</v>
      </c>
      <c r="AD14" s="93">
        <f t="shared" si="6"/>
        <v>-5000</v>
      </c>
      <c r="AE14" s="94">
        <f>ROUND(MAX((AD14)*{0.03;0.1;0.2;0.25;0.3;0.35;0.45}-{0;2520;16920;31920;52920;85920;181920},0),2)</f>
        <v>0</v>
      </c>
      <c r="AF14" s="95">
        <f>IFERROR(VLOOKUP(E:E,'（居民）工资表-2月'!E:AF,28,0)+VLOOKUP(E:E,'（居民）工资表-2月'!E:AG,29,0),0)</f>
        <v>0</v>
      </c>
      <c r="AG14" s="95">
        <f t="shared" si="7"/>
        <v>0</v>
      </c>
      <c r="AH14" s="102">
        <f t="shared" si="8"/>
        <v>0</v>
      </c>
      <c r="AI14" s="103"/>
      <c r="AJ14" s="102">
        <f t="shared" si="9"/>
        <v>0</v>
      </c>
      <c r="AK14" s="104"/>
      <c r="AL14" s="102">
        <f t="shared" si="10"/>
        <v>0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>L15+IFERROR(VLOOKUP($E:$E,'（居民）工资表-2月'!$E:$S,15,0),0)</f>
        <v>0</v>
      </c>
      <c r="T15" s="91">
        <f>5000+IFERROR(VLOOKUP($E:$E,'（居民）工资表-2月'!$E:$T,16,0),0)</f>
        <v>5000</v>
      </c>
      <c r="U15" s="91">
        <f>Q15+IFERROR(VLOOKUP($E:$E,'（居民）工资表-2月'!$E:$U,17,0),0)</f>
        <v>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R15+IFERROR(VLOOKUP($E:$E,'（居民）工资表-2月'!$E:$AC,25,0),0)</f>
        <v>0</v>
      </c>
      <c r="AD15" s="93">
        <f t="shared" si="6"/>
        <v>-5000</v>
      </c>
      <c r="AE15" s="94">
        <f>ROUND(MAX((AD15)*{0.03;0.1;0.2;0.25;0.3;0.35;0.45}-{0;2520;16920;31920;52920;85920;181920},0),2)</f>
        <v>0</v>
      </c>
      <c r="AF15" s="95">
        <f>IFERROR(VLOOKUP(E:E,'（居民）工资表-2月'!E:AF,28,0)+VLOOKUP(E:E,'（居民）工资表-2月'!E:AG,29,0),0)</f>
        <v>0</v>
      </c>
      <c r="AG15" s="95">
        <f t="shared" si="7"/>
        <v>0</v>
      </c>
      <c r="AH15" s="102">
        <f t="shared" si="8"/>
        <v>0</v>
      </c>
      <c r="AI15" s="103"/>
      <c r="AJ15" s="102">
        <f t="shared" si="9"/>
        <v>0</v>
      </c>
      <c r="AK15" s="104"/>
      <c r="AL15" s="102">
        <f t="shared" si="10"/>
        <v>0</v>
      </c>
      <c r="AM15" s="104"/>
      <c r="AN15" s="104"/>
      <c r="AO15" s="104"/>
      <c r="AP15" s="104"/>
      <c r="AQ15" s="104"/>
      <c r="AR15" s="111" t="str">
        <f t="shared" si="1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>L16+IFERROR(VLOOKUP($E:$E,'（居民）工资表-2月'!$E:$S,15,0),0)</f>
        <v>0</v>
      </c>
      <c r="T16" s="91">
        <f>5000+IFERROR(VLOOKUP($E:$E,'（居民）工资表-2月'!$E:$T,16,0),0)</f>
        <v>5000</v>
      </c>
      <c r="U16" s="91">
        <f>Q16+IFERROR(VLOOKUP($E:$E,'（居民）工资表-2月'!$E:$U,17,0),0)</f>
        <v>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R16+IFERROR(VLOOKUP($E:$E,'（居民）工资表-2月'!$E:$AC,25,0),0)</f>
        <v>0</v>
      </c>
      <c r="AD16" s="93">
        <f t="shared" si="6"/>
        <v>-5000</v>
      </c>
      <c r="AE16" s="94">
        <f>ROUND(MAX((AD16)*{0.03;0.1;0.2;0.25;0.3;0.35;0.45}-{0;2520;16920;31920;52920;85920;181920},0),2)</f>
        <v>0</v>
      </c>
      <c r="AF16" s="95">
        <f>IFERROR(VLOOKUP(E:E,'（居民）工资表-2月'!E:AF,28,0)+VLOOKUP(E:E,'（居民）工资表-2月'!E:AG,29,0),0)</f>
        <v>0</v>
      </c>
      <c r="AG16" s="95">
        <f t="shared" si="7"/>
        <v>0</v>
      </c>
      <c r="AH16" s="102">
        <f t="shared" si="8"/>
        <v>0</v>
      </c>
      <c r="AI16" s="103"/>
      <c r="AJ16" s="102">
        <f t="shared" si="9"/>
        <v>0</v>
      </c>
      <c r="AK16" s="104"/>
      <c r="AL16" s="102">
        <f t="shared" si="10"/>
        <v>0</v>
      </c>
      <c r="AM16" s="104"/>
      <c r="AN16" s="104"/>
      <c r="AO16" s="104"/>
      <c r="AP16" s="104"/>
      <c r="AQ16" s="104"/>
      <c r="AR16" s="111" t="str">
        <f t="shared" si="1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>L17+IFERROR(VLOOKUP($E:$E,'（居民）工资表-2月'!$E:$S,15,0),0)</f>
        <v>0</v>
      </c>
      <c r="T17" s="91">
        <f>5000+IFERROR(VLOOKUP($E:$E,'（居民）工资表-2月'!$E:$T,16,0),0)</f>
        <v>5000</v>
      </c>
      <c r="U17" s="91">
        <f>Q17+IFERROR(VLOOKUP($E:$E,'（居民）工资表-2月'!$E:$U,17,0),0)</f>
        <v>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R17+IFERROR(VLOOKUP($E:$E,'（居民）工资表-2月'!$E:$AC,25,0),0)</f>
        <v>0</v>
      </c>
      <c r="AD17" s="93">
        <f t="shared" si="6"/>
        <v>-5000</v>
      </c>
      <c r="AE17" s="94">
        <f>ROUND(MAX((AD17)*{0.03;0.1;0.2;0.25;0.3;0.35;0.45}-{0;2520;16920;31920;52920;85920;181920},0),2)</f>
        <v>0</v>
      </c>
      <c r="AF17" s="95">
        <f>IFERROR(VLOOKUP(E:E,'（居民）工资表-2月'!E:AF,28,0)+VLOOKUP(E:E,'（居民）工资表-2月'!E:AG,29,0),0)</f>
        <v>0</v>
      </c>
      <c r="AG17" s="95">
        <f t="shared" si="7"/>
        <v>0</v>
      </c>
      <c r="AH17" s="102">
        <f t="shared" si="8"/>
        <v>0</v>
      </c>
      <c r="AI17" s="103"/>
      <c r="AJ17" s="102">
        <f t="shared" si="9"/>
        <v>0</v>
      </c>
      <c r="AK17" s="104"/>
      <c r="AL17" s="102">
        <f t="shared" si="10"/>
        <v>0</v>
      </c>
      <c r="AM17" s="104"/>
      <c r="AN17" s="104"/>
      <c r="AO17" s="104"/>
      <c r="AP17" s="104"/>
      <c r="AQ17" s="104"/>
      <c r="AR17" s="111" t="str">
        <f t="shared" si="1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>L18+IFERROR(VLOOKUP($E:$E,'（居民）工资表-2月'!$E:$S,15,0),0)</f>
        <v>0</v>
      </c>
      <c r="T18" s="91">
        <f>5000+IFERROR(VLOOKUP($E:$E,'（居民）工资表-2月'!$E:$T,16,0),0)</f>
        <v>5000</v>
      </c>
      <c r="U18" s="91">
        <f>Q18+IFERROR(VLOOKUP($E:$E,'（居民）工资表-2月'!$E:$U,17,0),0)</f>
        <v>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R18+IFERROR(VLOOKUP($E:$E,'（居民）工资表-2月'!$E:$AC,25,0),0)</f>
        <v>0</v>
      </c>
      <c r="AD18" s="93">
        <f t="shared" si="6"/>
        <v>-5000</v>
      </c>
      <c r="AE18" s="94">
        <f>ROUND(MAX((AD18)*{0.03;0.1;0.2;0.25;0.3;0.35;0.45}-{0;2520;16920;31920;52920;85920;181920},0),2)</f>
        <v>0</v>
      </c>
      <c r="AF18" s="95">
        <f>IFERROR(VLOOKUP(E:E,'（居民）工资表-2月'!E:AF,28,0)+VLOOKUP(E:E,'（居民）工资表-2月'!E:AG,29,0),0)</f>
        <v>0</v>
      </c>
      <c r="AG18" s="95">
        <f t="shared" si="7"/>
        <v>0</v>
      </c>
      <c r="AH18" s="102">
        <f t="shared" si="8"/>
        <v>0</v>
      </c>
      <c r="AI18" s="103"/>
      <c r="AJ18" s="102">
        <f t="shared" si="9"/>
        <v>0</v>
      </c>
      <c r="AK18" s="104"/>
      <c r="AL18" s="102">
        <f t="shared" si="10"/>
        <v>0</v>
      </c>
      <c r="AM18" s="104"/>
      <c r="AN18" s="104"/>
      <c r="AO18" s="104"/>
      <c r="AP18" s="104"/>
      <c r="AQ18" s="104"/>
      <c r="AR18" s="111" t="str">
        <f t="shared" si="1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>L19+IFERROR(VLOOKUP($E:$E,'（居民）工资表-2月'!$E:$S,15,0),0)</f>
        <v>0</v>
      </c>
      <c r="T19" s="91">
        <f>5000+IFERROR(VLOOKUP($E:$E,'（居民）工资表-2月'!$E:$T,16,0),0)</f>
        <v>5000</v>
      </c>
      <c r="U19" s="91">
        <f>Q19+IFERROR(VLOOKUP($E:$E,'（居民）工资表-2月'!$E:$U,17,0),0)</f>
        <v>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R19+IFERROR(VLOOKUP($E:$E,'（居民）工资表-2月'!$E:$AC,25,0),0)</f>
        <v>0</v>
      </c>
      <c r="AD19" s="93">
        <f t="shared" si="6"/>
        <v>-5000</v>
      </c>
      <c r="AE19" s="94">
        <f>ROUND(MAX((AD19)*{0.03;0.1;0.2;0.25;0.3;0.35;0.45}-{0;2520;16920;31920;52920;85920;181920},0),2)</f>
        <v>0</v>
      </c>
      <c r="AF19" s="95">
        <f>IFERROR(VLOOKUP(E:E,'（居民）工资表-2月'!E:AF,28,0)+VLOOKUP(E:E,'（居民）工资表-2月'!E:AG,29,0),0)</f>
        <v>0</v>
      </c>
      <c r="AG19" s="95">
        <f t="shared" si="7"/>
        <v>0</v>
      </c>
      <c r="AH19" s="102">
        <f t="shared" si="8"/>
        <v>0</v>
      </c>
      <c r="AI19" s="103"/>
      <c r="AJ19" s="102">
        <f t="shared" si="9"/>
        <v>0</v>
      </c>
      <c r="AK19" s="104"/>
      <c r="AL19" s="102">
        <f t="shared" si="10"/>
        <v>0</v>
      </c>
      <c r="AM19" s="104"/>
      <c r="AN19" s="104"/>
      <c r="AO19" s="104"/>
      <c r="AP19" s="104"/>
      <c r="AQ19" s="104"/>
      <c r="AR19" s="111" t="str">
        <f t="shared" si="1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>L20+IFERROR(VLOOKUP($E:$E,'（居民）工资表-2月'!$E:$S,15,0),0)</f>
        <v>0</v>
      </c>
      <c r="T20" s="91">
        <f>5000+IFERROR(VLOOKUP($E:$E,'（居民）工资表-2月'!$E:$T,16,0),0)</f>
        <v>5000</v>
      </c>
      <c r="U20" s="91">
        <f>Q20+IFERROR(VLOOKUP($E:$E,'（居民）工资表-2月'!$E:$U,17,0),0)</f>
        <v>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R20+IFERROR(VLOOKUP($E:$E,'（居民）工资表-2月'!$E:$AC,25,0),0)</f>
        <v>0</v>
      </c>
      <c r="AD20" s="93">
        <f t="shared" si="6"/>
        <v>-5000</v>
      </c>
      <c r="AE20" s="94">
        <f>ROUND(MAX((AD20)*{0.03;0.1;0.2;0.25;0.3;0.35;0.45}-{0;2520;16920;31920;52920;85920;181920},0),2)</f>
        <v>0</v>
      </c>
      <c r="AF20" s="95">
        <f>IFERROR(VLOOKUP(E:E,'（居民）工资表-2月'!E:AF,28,0)+VLOOKUP(E:E,'（居民）工资表-2月'!E:AG,29,0),0)</f>
        <v>0</v>
      </c>
      <c r="AG20" s="95">
        <f t="shared" si="7"/>
        <v>0</v>
      </c>
      <c r="AH20" s="102">
        <f t="shared" si="8"/>
        <v>0</v>
      </c>
      <c r="AI20" s="103"/>
      <c r="AJ20" s="102">
        <f t="shared" si="9"/>
        <v>0</v>
      </c>
      <c r="AK20" s="104"/>
      <c r="AL20" s="102">
        <f t="shared" si="10"/>
        <v>0</v>
      </c>
      <c r="AM20" s="104"/>
      <c r="AN20" s="104"/>
      <c r="AO20" s="104"/>
      <c r="AP20" s="104"/>
      <c r="AQ20" s="104"/>
      <c r="AR20" s="111" t="str">
        <f t="shared" si="1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/>
      <c r="C21" s="37"/>
      <c r="D21" s="37" t="s">
        <v>53</v>
      </c>
      <c r="E21" s="37"/>
      <c r="F21" s="38" t="e">
        <f t="shared" si="0"/>
        <v>#VALUE!</v>
      </c>
      <c r="G21" s="39"/>
      <c r="H21" s="40"/>
      <c r="I21" s="40"/>
      <c r="J21" s="69"/>
      <c r="K21" s="40"/>
      <c r="L21" s="70"/>
      <c r="M21" s="71"/>
      <c r="N21" s="71"/>
      <c r="O21" s="71"/>
      <c r="P21" s="71"/>
      <c r="Q21" s="89">
        <f t="shared" si="4"/>
        <v>0</v>
      </c>
      <c r="R21" s="70">
        <v>0</v>
      </c>
      <c r="S21" s="90">
        <f>L21+IFERROR(VLOOKUP($E:$E,'（居民）工资表-2月'!$E:$S,15,0),0)</f>
        <v>0</v>
      </c>
      <c r="T21" s="91">
        <f>5000+IFERROR(VLOOKUP($E:$E,'（居民）工资表-2月'!$E:$T,16,0),0)</f>
        <v>5000</v>
      </c>
      <c r="U21" s="91">
        <f>Q21+IFERROR(VLOOKUP($E:$E,'（居民）工资表-2月'!$E:$U,17,0),0)</f>
        <v>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R21+IFERROR(VLOOKUP($E:$E,'（居民）工资表-2月'!$E:$AC,25,0),0)</f>
        <v>0</v>
      </c>
      <c r="AD21" s="93">
        <f t="shared" si="6"/>
        <v>-5000</v>
      </c>
      <c r="AE21" s="94">
        <f>ROUND(MAX((AD21)*{0.03;0.1;0.2;0.25;0.3;0.35;0.45}-{0;2520;16920;31920;52920;85920;181920},0),2)</f>
        <v>0</v>
      </c>
      <c r="AF21" s="95">
        <f>IFERROR(VLOOKUP(E:E,'（居民）工资表-2月'!E:AF,28,0)+VLOOKUP(E:E,'（居民）工资表-2月'!E:AG,29,0),0)</f>
        <v>0</v>
      </c>
      <c r="AG21" s="95">
        <f t="shared" si="7"/>
        <v>0</v>
      </c>
      <c r="AH21" s="102">
        <f t="shared" si="8"/>
        <v>0</v>
      </c>
      <c r="AI21" s="103"/>
      <c r="AJ21" s="102">
        <f t="shared" si="9"/>
        <v>0</v>
      </c>
      <c r="AK21" s="104"/>
      <c r="AL21" s="102">
        <f t="shared" si="10"/>
        <v>0</v>
      </c>
      <c r="AM21" s="104"/>
      <c r="AN21" s="104"/>
      <c r="AO21" s="104"/>
      <c r="AP21" s="104"/>
      <c r="AQ21" s="104"/>
      <c r="AR21" s="111" t="str">
        <f t="shared" si="11"/>
        <v>未填写身份证号码</v>
      </c>
      <c r="AS21" s="111" t="str">
        <f t="shared" si="2"/>
        <v>重复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/>
      <c r="C22" s="37"/>
      <c r="D22" s="37" t="s">
        <v>53</v>
      </c>
      <c r="E22" s="37"/>
      <c r="F22" s="38" t="e">
        <f t="shared" si="0"/>
        <v>#VALUE!</v>
      </c>
      <c r="G22" s="39"/>
      <c r="H22" s="40"/>
      <c r="I22" s="40"/>
      <c r="J22" s="69"/>
      <c r="K22" s="40"/>
      <c r="L22" s="70"/>
      <c r="M22" s="71"/>
      <c r="N22" s="71"/>
      <c r="O22" s="71"/>
      <c r="P22" s="71"/>
      <c r="Q22" s="89">
        <f t="shared" si="4"/>
        <v>0</v>
      </c>
      <c r="R22" s="70">
        <v>0</v>
      </c>
      <c r="S22" s="90">
        <f>L22+IFERROR(VLOOKUP($E:$E,'（居民）工资表-2月'!$E:$S,15,0),0)</f>
        <v>0</v>
      </c>
      <c r="T22" s="91">
        <f>5000+IFERROR(VLOOKUP($E:$E,'（居民）工资表-2月'!$E:$T,16,0),0)</f>
        <v>5000</v>
      </c>
      <c r="U22" s="91">
        <f>Q22+IFERROR(VLOOKUP($E:$E,'（居民）工资表-2月'!$E:$U,17,0),0)</f>
        <v>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R22+IFERROR(VLOOKUP($E:$E,'（居民）工资表-2月'!$E:$AC,25,0),0)</f>
        <v>0</v>
      </c>
      <c r="AD22" s="93">
        <f t="shared" si="6"/>
        <v>-5000</v>
      </c>
      <c r="AE22" s="94">
        <f>ROUND(MAX((AD22)*{0.03;0.1;0.2;0.25;0.3;0.35;0.45}-{0;2520;16920;31920;52920;85920;181920},0),2)</f>
        <v>0</v>
      </c>
      <c r="AF22" s="95">
        <f>IFERROR(VLOOKUP(E:E,'（居民）工资表-2月'!E:AF,28,0)+VLOOKUP(E:E,'（居民）工资表-2月'!E:AG,29,0),0)</f>
        <v>0</v>
      </c>
      <c r="AG22" s="95">
        <f t="shared" si="7"/>
        <v>0</v>
      </c>
      <c r="AH22" s="102">
        <f t="shared" si="8"/>
        <v>0</v>
      </c>
      <c r="AI22" s="103"/>
      <c r="AJ22" s="102">
        <f t="shared" si="9"/>
        <v>0</v>
      </c>
      <c r="AK22" s="104"/>
      <c r="AL22" s="102">
        <f t="shared" si="10"/>
        <v>0</v>
      </c>
      <c r="AM22" s="104"/>
      <c r="AN22" s="104"/>
      <c r="AO22" s="104"/>
      <c r="AP22" s="104"/>
      <c r="AQ22" s="104"/>
      <c r="AR22" s="111" t="str">
        <f t="shared" si="11"/>
        <v>未填写身份证号码</v>
      </c>
      <c r="AS22" s="111" t="str">
        <f t="shared" si="2"/>
        <v>重复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/>
      <c r="C23" s="37"/>
      <c r="D23" s="37" t="s">
        <v>53</v>
      </c>
      <c r="E23" s="37"/>
      <c r="F23" s="38" t="e">
        <f t="shared" si="0"/>
        <v>#VALUE!</v>
      </c>
      <c r="G23" s="39"/>
      <c r="H23" s="40"/>
      <c r="I23" s="40"/>
      <c r="J23" s="69"/>
      <c r="K23" s="40"/>
      <c r="L23" s="70"/>
      <c r="M23" s="71"/>
      <c r="N23" s="71"/>
      <c r="O23" s="71"/>
      <c r="P23" s="71"/>
      <c r="Q23" s="89">
        <f t="shared" si="4"/>
        <v>0</v>
      </c>
      <c r="R23" s="70">
        <v>0</v>
      </c>
      <c r="S23" s="90">
        <f>L23+IFERROR(VLOOKUP($E:$E,'（居民）工资表-2月'!$E:$S,15,0),0)</f>
        <v>0</v>
      </c>
      <c r="T23" s="91">
        <f>5000+IFERROR(VLOOKUP($E:$E,'（居民）工资表-2月'!$E:$T,16,0),0)</f>
        <v>5000</v>
      </c>
      <c r="U23" s="91">
        <f>Q23+IFERROR(VLOOKUP($E:$E,'（居民）工资表-2月'!$E:$U,17,0),0)</f>
        <v>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R23+IFERROR(VLOOKUP($E:$E,'（居民）工资表-2月'!$E:$AC,25,0),0)</f>
        <v>0</v>
      </c>
      <c r="AD23" s="93">
        <f t="shared" si="6"/>
        <v>-5000</v>
      </c>
      <c r="AE23" s="94">
        <f>ROUND(MAX((AD23)*{0.03;0.1;0.2;0.25;0.3;0.35;0.45}-{0;2520;16920;31920;52920;85920;181920},0),2)</f>
        <v>0</v>
      </c>
      <c r="AF23" s="95">
        <f>IFERROR(VLOOKUP(E:E,'（居民）工资表-2月'!E:AF,28,0)+VLOOKUP(E:E,'（居民）工资表-2月'!E:AG,29,0),0)</f>
        <v>0</v>
      </c>
      <c r="AG23" s="95">
        <f t="shared" si="7"/>
        <v>0</v>
      </c>
      <c r="AH23" s="102">
        <f t="shared" si="8"/>
        <v>0</v>
      </c>
      <c r="AI23" s="103"/>
      <c r="AJ23" s="102">
        <f t="shared" si="9"/>
        <v>0</v>
      </c>
      <c r="AK23" s="104"/>
      <c r="AL23" s="102">
        <f t="shared" si="10"/>
        <v>0</v>
      </c>
      <c r="AM23" s="104"/>
      <c r="AN23" s="104"/>
      <c r="AO23" s="104"/>
      <c r="AP23" s="104"/>
      <c r="AQ23" s="104"/>
      <c r="AR23" s="111" t="str">
        <f t="shared" si="11"/>
        <v>未填写身份证号码</v>
      </c>
      <c r="AS23" s="111" t="str">
        <f t="shared" si="2"/>
        <v>重复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17457.73</v>
      </c>
      <c r="M24" s="74">
        <f t="shared" si="12"/>
        <v>0</v>
      </c>
      <c r="N24" s="74">
        <f t="shared" si="12"/>
        <v>0</v>
      </c>
      <c r="O24" s="74">
        <f t="shared" si="12"/>
        <v>0</v>
      </c>
      <c r="P24" s="74">
        <f t="shared" si="12"/>
        <v>0</v>
      </c>
      <c r="Q24" s="74">
        <f t="shared" si="12"/>
        <v>0</v>
      </c>
      <c r="R24" s="74">
        <f t="shared" si="12"/>
        <v>0</v>
      </c>
      <c r="S24" s="74">
        <f t="shared" si="12"/>
        <v>17457.73</v>
      </c>
      <c r="T24" s="74">
        <f t="shared" si="12"/>
        <v>100000</v>
      </c>
      <c r="U24" s="74">
        <f t="shared" si="12"/>
        <v>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-82542.27</v>
      </c>
      <c r="AE24" s="74">
        <f t="shared" si="12"/>
        <v>373.73</v>
      </c>
      <c r="AF24" s="74">
        <f t="shared" si="12"/>
        <v>0</v>
      </c>
      <c r="AG24" s="74">
        <f t="shared" si="12"/>
        <v>373.73</v>
      </c>
      <c r="AH24" s="74">
        <f t="shared" si="12"/>
        <v>17084</v>
      </c>
      <c r="AI24" s="105">
        <f t="shared" si="12"/>
        <v>0</v>
      </c>
      <c r="AJ24" s="74">
        <f t="shared" si="12"/>
        <v>17084</v>
      </c>
      <c r="AK24" s="74">
        <f t="shared" si="12"/>
        <v>0</v>
      </c>
      <c r="AL24" s="74">
        <f t="shared" si="12"/>
        <v>17457.73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17084</v>
      </c>
      <c r="C29" s="48">
        <f>AG24</f>
        <v>373.73</v>
      </c>
      <c r="D29" s="48">
        <f>AK24</f>
        <v>0</v>
      </c>
      <c r="E29" s="48">
        <f>B29+C29+D29</f>
        <v>17457.73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f>18888.89-500-50-5-0.5-0.06</f>
        <v>18333.33</v>
      </c>
      <c r="M4" s="71"/>
      <c r="N4" s="71"/>
      <c r="O4" s="71"/>
      <c r="P4" s="71"/>
      <c r="Q4" s="89">
        <f>ROUND(SUM(M4:P4),2)</f>
        <v>0</v>
      </c>
      <c r="R4" s="70">
        <v>0</v>
      </c>
      <c r="S4" s="90">
        <f>L4+IFERROR(VLOOKUP($E:$E,'（居民）工资表-3月'!$E:$S,15,0),0)</f>
        <v>35791.06</v>
      </c>
      <c r="T4" s="91">
        <f>5000+IFERROR(VLOOKUP($E:$E,'（居民）工资表-3月'!$E:$T,16,0),0)</f>
        <v>10000</v>
      </c>
      <c r="U4" s="91">
        <f>Q4+IFERROR(VLOOKUP($E:$E,'（居民）工资表-3月'!$E:$U,17,0),0)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25791.06</v>
      </c>
      <c r="AE4" s="94">
        <f>ROUND(MAX((AD4)*{0.03;0.1;0.2;0.25;0.3;0.35;0.45}-{0;2520;16920;31920;52920;85920;181920},0),2)</f>
        <v>773.73</v>
      </c>
      <c r="AF4" s="95">
        <f>IFERROR(VLOOKUP(E:E,'（居民）工资表-3月'!E:AF,28,0)+VLOOKUP(E:E,'（居民）工资表-3月'!E:AG,29,0),0)</f>
        <v>373.73</v>
      </c>
      <c r="AG4" s="95">
        <f>IF((AE4-AF4)&lt;0,0,AE4-AF4)</f>
        <v>400</v>
      </c>
      <c r="AH4" s="102">
        <f>ROUND(IF((L4-Q4-AG4)&lt;0,0,(L4-Q4-AG4)),2)</f>
        <v>17933.33</v>
      </c>
      <c r="AI4" s="103"/>
      <c r="AJ4" s="102">
        <f>AH4+AI4</f>
        <v>17933.33</v>
      </c>
      <c r="AK4" s="104"/>
      <c r="AL4" s="102">
        <f>AJ4+AG4+AK4</f>
        <v>18333.33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3" si="4">ROUND(SUM(M5:P5),2)</f>
        <v>0</v>
      </c>
      <c r="R5" s="70">
        <v>0</v>
      </c>
      <c r="S5" s="90">
        <f>L5+IFERROR(VLOOKUP($E:$E,'（居民）工资表-3月'!$E:$S,15,0),0)</f>
        <v>0</v>
      </c>
      <c r="T5" s="91">
        <f>5000+IFERROR(VLOOKUP($E:$E,'（居民）工资表-3月'!$E:$T,16,0),0)</f>
        <v>5000</v>
      </c>
      <c r="U5" s="91">
        <f>Q5+IFERROR(VLOOKUP($E:$E,'（居民）工资表-3月'!$E:$U,17,0),0)</f>
        <v>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R5+IFERROR(VLOOKUP($E:$E,'（居民）工资表-3月'!$E:$AC,25,0),0)</f>
        <v>0</v>
      </c>
      <c r="AD5" s="93">
        <f t="shared" ref="AD5:AD23" si="6">ROUND(S5-T5-U5-AB5-AC5,2)</f>
        <v>-5000</v>
      </c>
      <c r="AE5" s="94">
        <f>ROUND(MAX((AD5)*{0.03;0.1;0.2;0.25;0.3;0.35;0.45}-{0;2520;16920;31920;52920;85920;181920},0),2)</f>
        <v>0</v>
      </c>
      <c r="AF5" s="95">
        <f>IFERROR(VLOOKUP(E:E,'（居民）工资表-3月'!E:AF,28,0)+VLOOKUP(E:E,'（居民）工资表-3月'!E:AG,29,0),0)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0</v>
      </c>
      <c r="AI5" s="103"/>
      <c r="AJ5" s="102">
        <f t="shared" ref="AJ5:AJ23" si="9">AH5+AI5</f>
        <v>0</v>
      </c>
      <c r="AK5" s="104"/>
      <c r="AL5" s="102">
        <f t="shared" ref="AL5:AL23" si="10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>L6+IFERROR(VLOOKUP($E:$E,'（居民）工资表-3月'!$E:$S,15,0),0)</f>
        <v>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R6+IFERROR(VLOOKUP($E:$E,'（居民）工资表-3月'!$E:$AC,25,0),0)</f>
        <v>0</v>
      </c>
      <c r="AD6" s="93">
        <f t="shared" si="6"/>
        <v>-5000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 t="shared" si="7"/>
        <v>0</v>
      </c>
      <c r="AH6" s="102">
        <f t="shared" si="8"/>
        <v>0</v>
      </c>
      <c r="AI6" s="103"/>
      <c r="AJ6" s="102">
        <f t="shared" si="9"/>
        <v>0</v>
      </c>
      <c r="AK6" s="104"/>
      <c r="AL6" s="102">
        <f t="shared" si="10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>L7+IFERROR(VLOOKUP($E:$E,'（居民）工资表-3月'!$E:$S,15,0),0)</f>
        <v>0</v>
      </c>
      <c r="T7" s="91">
        <f>5000+IFERROR(VLOOKUP($E:$E,'（居民）工资表-3月'!$E:$T,16,0),0)</f>
        <v>5000</v>
      </c>
      <c r="U7" s="91">
        <f>Q7+IFERROR(VLOOKUP($E:$E,'（居民）工资表-3月'!$E:$U,17,0),0)</f>
        <v>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R7+IFERROR(VLOOKUP($E:$E,'（居民）工资表-3月'!$E:$AC,25,0),0)</f>
        <v>0</v>
      </c>
      <c r="AD7" s="93">
        <f t="shared" si="6"/>
        <v>-5000</v>
      </c>
      <c r="AE7" s="94">
        <f>ROUND(MAX((AD7)*{0.03;0.1;0.2;0.25;0.3;0.35;0.45}-{0;2520;16920;31920;52920;85920;181920},0),2)</f>
        <v>0</v>
      </c>
      <c r="AF7" s="95">
        <f>IFERROR(VLOOKUP(E:E,'（居民）工资表-3月'!E:AF,28,0)+VLOOKUP(E:E,'（居民）工资表-3月'!E:AG,29,0),0)</f>
        <v>0</v>
      </c>
      <c r="AG7" s="95">
        <f t="shared" si="7"/>
        <v>0</v>
      </c>
      <c r="AH7" s="102">
        <f t="shared" si="8"/>
        <v>0</v>
      </c>
      <c r="AI7" s="103"/>
      <c r="AJ7" s="102">
        <f t="shared" si="9"/>
        <v>0</v>
      </c>
      <c r="AK7" s="104"/>
      <c r="AL7" s="102">
        <f t="shared" si="10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>L8+IFERROR(VLOOKUP($E:$E,'（居民）工资表-3月'!$E:$S,15,0),0)</f>
        <v>0</v>
      </c>
      <c r="T8" s="91">
        <f>5000+IFERROR(VLOOKUP($E:$E,'（居民）工资表-3月'!$E:$T,16,0),0)</f>
        <v>5000</v>
      </c>
      <c r="U8" s="91">
        <f>Q8+IFERROR(VLOOKUP($E:$E,'（居民）工资表-3月'!$E:$U,17,0),0)</f>
        <v>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R8+IFERROR(VLOOKUP($E:$E,'（居民）工资表-3月'!$E:$AC,25,0),0)</f>
        <v>0</v>
      </c>
      <c r="AD8" s="93">
        <f t="shared" si="6"/>
        <v>-5000</v>
      </c>
      <c r="AE8" s="94">
        <f>ROUND(MAX((AD8)*{0.03;0.1;0.2;0.25;0.3;0.35;0.45}-{0;2520;16920;31920;52920;85920;181920},0),2)</f>
        <v>0</v>
      </c>
      <c r="AF8" s="95">
        <f>IFERROR(VLOOKUP(E:E,'（居民）工资表-3月'!E:AF,28,0)+VLOOKUP(E:E,'（居民）工资表-3月'!E:AG,29,0),0)</f>
        <v>0</v>
      </c>
      <c r="AG8" s="95">
        <f t="shared" si="7"/>
        <v>0</v>
      </c>
      <c r="AH8" s="102">
        <f t="shared" si="8"/>
        <v>0</v>
      </c>
      <c r="AI8" s="103"/>
      <c r="AJ8" s="102">
        <f t="shared" si="9"/>
        <v>0</v>
      </c>
      <c r="AK8" s="104"/>
      <c r="AL8" s="102">
        <f t="shared" si="10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>L9+IFERROR(VLOOKUP($E:$E,'（居民）工资表-3月'!$E:$S,15,0),0)</f>
        <v>0</v>
      </c>
      <c r="T9" s="91">
        <f>5000+IFERROR(VLOOKUP($E:$E,'（居民）工资表-3月'!$E:$T,16,0),0)</f>
        <v>5000</v>
      </c>
      <c r="U9" s="91">
        <f>Q9+IFERROR(VLOOKUP($E:$E,'（居民）工资表-3月'!$E:$U,17,0),0)</f>
        <v>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R9+IFERROR(VLOOKUP($E:$E,'（居民）工资表-3月'!$E:$AC,25,0),0)</f>
        <v>0</v>
      </c>
      <c r="AD9" s="93">
        <f t="shared" si="6"/>
        <v>-5000</v>
      </c>
      <c r="AE9" s="94">
        <f>ROUND(MAX((AD9)*{0.03;0.1;0.2;0.25;0.3;0.35;0.45}-{0;2520;16920;31920;52920;85920;181920},0),2)</f>
        <v>0</v>
      </c>
      <c r="AF9" s="95">
        <f>IFERROR(VLOOKUP(E:E,'（居民）工资表-3月'!E:AF,28,0)+VLOOKUP(E:E,'（居民）工资表-3月'!E:AG,29,0),0)</f>
        <v>0</v>
      </c>
      <c r="AG9" s="95">
        <f t="shared" si="7"/>
        <v>0</v>
      </c>
      <c r="AH9" s="102">
        <f t="shared" si="8"/>
        <v>0</v>
      </c>
      <c r="AI9" s="103"/>
      <c r="AJ9" s="102">
        <f t="shared" si="9"/>
        <v>0</v>
      </c>
      <c r="AK9" s="104"/>
      <c r="AL9" s="102">
        <f t="shared" si="10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>L10+IFERROR(VLOOKUP($E:$E,'（居民）工资表-3月'!$E:$S,15,0),0)</f>
        <v>0</v>
      </c>
      <c r="T10" s="91">
        <f>5000+IFERROR(VLOOKUP($E:$E,'（居民）工资表-3月'!$E:$T,16,0),0)</f>
        <v>5000</v>
      </c>
      <c r="U10" s="91">
        <f>Q10+IFERROR(VLOOKUP($E:$E,'（居民）工资表-3月'!$E:$U,17,0),0)</f>
        <v>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R10+IFERROR(VLOOKUP($E:$E,'（居民）工资表-3月'!$E:$AC,25,0),0)</f>
        <v>0</v>
      </c>
      <c r="AD10" s="93">
        <f t="shared" si="6"/>
        <v>-5000</v>
      </c>
      <c r="AE10" s="94">
        <f>ROUND(MAX((AD10)*{0.03;0.1;0.2;0.25;0.3;0.35;0.45}-{0;2520;16920;31920;52920;85920;181920},0),2)</f>
        <v>0</v>
      </c>
      <c r="AF10" s="95">
        <f>IFERROR(VLOOKUP(E:E,'（居民）工资表-3月'!E:AF,28,0)+VLOOKUP(E:E,'（居民）工资表-3月'!E:AG,29,0),0)</f>
        <v>0</v>
      </c>
      <c r="AG10" s="95">
        <f t="shared" si="7"/>
        <v>0</v>
      </c>
      <c r="AH10" s="102">
        <f t="shared" si="8"/>
        <v>0</v>
      </c>
      <c r="AI10" s="103"/>
      <c r="AJ10" s="102">
        <f t="shared" si="9"/>
        <v>0</v>
      </c>
      <c r="AK10" s="104"/>
      <c r="AL10" s="102">
        <f t="shared" si="10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>L11+IFERROR(VLOOKUP($E:$E,'（居民）工资表-3月'!$E:$S,15,0),0)</f>
        <v>0</v>
      </c>
      <c r="T11" s="91">
        <f>5000+IFERROR(VLOOKUP($E:$E,'（居民）工资表-3月'!$E:$T,16,0),0)</f>
        <v>5000</v>
      </c>
      <c r="U11" s="91">
        <f>Q11+IFERROR(VLOOKUP($E:$E,'（居民）工资表-3月'!$E:$U,17,0),0)</f>
        <v>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R11+IFERROR(VLOOKUP($E:$E,'（居民）工资表-3月'!$E:$AC,25,0),0)</f>
        <v>0</v>
      </c>
      <c r="AD11" s="93">
        <f t="shared" si="6"/>
        <v>-5000</v>
      </c>
      <c r="AE11" s="94">
        <f>ROUND(MAX((AD11)*{0.03;0.1;0.2;0.25;0.3;0.35;0.45}-{0;2520;16920;31920;52920;85920;181920},0),2)</f>
        <v>0</v>
      </c>
      <c r="AF11" s="95">
        <f>IFERROR(VLOOKUP(E:E,'（居民）工资表-3月'!E:AF,28,0)+VLOOKUP(E:E,'（居民）工资表-3月'!E:AG,29,0),0)</f>
        <v>0</v>
      </c>
      <c r="AG11" s="95">
        <f t="shared" si="7"/>
        <v>0</v>
      </c>
      <c r="AH11" s="102">
        <f t="shared" si="8"/>
        <v>0</v>
      </c>
      <c r="AI11" s="103"/>
      <c r="AJ11" s="102">
        <f t="shared" si="9"/>
        <v>0</v>
      </c>
      <c r="AK11" s="104"/>
      <c r="AL11" s="102">
        <f t="shared" si="10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>L12+IFERROR(VLOOKUP($E:$E,'（居民）工资表-3月'!$E:$S,15,0),0)</f>
        <v>0</v>
      </c>
      <c r="T12" s="91">
        <f>5000+IFERROR(VLOOKUP($E:$E,'（居民）工资表-3月'!$E:$T,16,0),0)</f>
        <v>5000</v>
      </c>
      <c r="U12" s="91">
        <f>Q12+IFERROR(VLOOKUP($E:$E,'（居民）工资表-3月'!$E:$U,17,0),0)</f>
        <v>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R12+IFERROR(VLOOKUP($E:$E,'（居民）工资表-3月'!$E:$AC,25,0),0)</f>
        <v>0</v>
      </c>
      <c r="AD12" s="93">
        <f t="shared" si="6"/>
        <v>-5000</v>
      </c>
      <c r="AE12" s="94">
        <f>ROUND(MAX((AD12)*{0.03;0.1;0.2;0.25;0.3;0.35;0.45}-{0;2520;16920;31920;52920;85920;181920},0),2)</f>
        <v>0</v>
      </c>
      <c r="AF12" s="95">
        <f>IFERROR(VLOOKUP(E:E,'（居民）工资表-3月'!E:AF,28,0)+VLOOKUP(E:E,'（居民）工资表-3月'!E:AG,29,0),0)</f>
        <v>0</v>
      </c>
      <c r="AG12" s="95">
        <f t="shared" si="7"/>
        <v>0</v>
      </c>
      <c r="AH12" s="102">
        <f t="shared" si="8"/>
        <v>0</v>
      </c>
      <c r="AI12" s="103"/>
      <c r="AJ12" s="102">
        <f t="shared" si="9"/>
        <v>0</v>
      </c>
      <c r="AK12" s="104"/>
      <c r="AL12" s="102">
        <f t="shared" si="10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>L13+IFERROR(VLOOKUP($E:$E,'（居民）工资表-3月'!$E:$S,15,0),0)</f>
        <v>0</v>
      </c>
      <c r="T13" s="91">
        <f>5000+IFERROR(VLOOKUP($E:$E,'（居民）工资表-3月'!$E:$T,16,0),0)</f>
        <v>5000</v>
      </c>
      <c r="U13" s="91">
        <f>Q13+IFERROR(VLOOKUP($E:$E,'（居民）工资表-3月'!$E:$U,17,0),0)</f>
        <v>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R13+IFERROR(VLOOKUP($E:$E,'（居民）工资表-3月'!$E:$AC,25,0),0)</f>
        <v>0</v>
      </c>
      <c r="AD13" s="93">
        <f t="shared" si="6"/>
        <v>-5000</v>
      </c>
      <c r="AE13" s="94">
        <f>ROUND(MAX((AD13)*{0.03;0.1;0.2;0.25;0.3;0.35;0.45}-{0;2520;16920;31920;52920;85920;181920},0),2)</f>
        <v>0</v>
      </c>
      <c r="AF13" s="95">
        <f>IFERROR(VLOOKUP(E:E,'（居民）工资表-3月'!E:AF,28,0)+VLOOKUP(E:E,'（居民）工资表-3月'!E:AG,29,0),0)</f>
        <v>0</v>
      </c>
      <c r="AG13" s="95">
        <f t="shared" si="7"/>
        <v>0</v>
      </c>
      <c r="AH13" s="102">
        <f t="shared" si="8"/>
        <v>0</v>
      </c>
      <c r="AI13" s="103"/>
      <c r="AJ13" s="102">
        <f t="shared" si="9"/>
        <v>0</v>
      </c>
      <c r="AK13" s="104"/>
      <c r="AL13" s="102">
        <f t="shared" si="10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>L14+IFERROR(VLOOKUP($E:$E,'（居民）工资表-3月'!$E:$S,15,0),0)</f>
        <v>0</v>
      </c>
      <c r="T14" s="91">
        <f>5000+IFERROR(VLOOKUP($E:$E,'（居民）工资表-3月'!$E:$T,16,0),0)</f>
        <v>5000</v>
      </c>
      <c r="U14" s="91">
        <f>Q14+IFERROR(VLOOKUP($E:$E,'（居民）工资表-3月'!$E:$U,17,0),0)</f>
        <v>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R14+IFERROR(VLOOKUP($E:$E,'（居民）工资表-3月'!$E:$AC,25,0),0)</f>
        <v>0</v>
      </c>
      <c r="AD14" s="93">
        <f t="shared" si="6"/>
        <v>-5000</v>
      </c>
      <c r="AE14" s="94">
        <f>ROUND(MAX((AD14)*{0.03;0.1;0.2;0.25;0.3;0.35;0.45}-{0;2520;16920;31920;52920;85920;181920},0),2)</f>
        <v>0</v>
      </c>
      <c r="AF14" s="95">
        <f>IFERROR(VLOOKUP(E:E,'（居民）工资表-3月'!E:AF,28,0)+VLOOKUP(E:E,'（居民）工资表-3月'!E:AG,29,0),0)</f>
        <v>0</v>
      </c>
      <c r="AG14" s="95">
        <f t="shared" si="7"/>
        <v>0</v>
      </c>
      <c r="AH14" s="102">
        <f t="shared" si="8"/>
        <v>0</v>
      </c>
      <c r="AI14" s="103"/>
      <c r="AJ14" s="102">
        <f t="shared" si="9"/>
        <v>0</v>
      </c>
      <c r="AK14" s="104"/>
      <c r="AL14" s="102">
        <f t="shared" si="10"/>
        <v>0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>L15+IFERROR(VLOOKUP($E:$E,'（居民）工资表-3月'!$E:$S,15,0),0)</f>
        <v>0</v>
      </c>
      <c r="T15" s="91">
        <f>5000+IFERROR(VLOOKUP($E:$E,'（居民）工资表-3月'!$E:$T,16,0),0)</f>
        <v>5000</v>
      </c>
      <c r="U15" s="91">
        <f>Q15+IFERROR(VLOOKUP($E:$E,'（居民）工资表-3月'!$E:$U,17,0),0)</f>
        <v>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R15+IFERROR(VLOOKUP($E:$E,'（居民）工资表-3月'!$E:$AC,25,0),0)</f>
        <v>0</v>
      </c>
      <c r="AD15" s="93">
        <f t="shared" si="6"/>
        <v>-5000</v>
      </c>
      <c r="AE15" s="94">
        <f>ROUND(MAX((AD15)*{0.03;0.1;0.2;0.25;0.3;0.35;0.45}-{0;2520;16920;31920;52920;85920;181920},0),2)</f>
        <v>0</v>
      </c>
      <c r="AF15" s="95">
        <f>IFERROR(VLOOKUP(E:E,'（居民）工资表-3月'!E:AF,28,0)+VLOOKUP(E:E,'（居民）工资表-3月'!E:AG,29,0),0)</f>
        <v>0</v>
      </c>
      <c r="AG15" s="95">
        <f t="shared" si="7"/>
        <v>0</v>
      </c>
      <c r="AH15" s="102">
        <f t="shared" si="8"/>
        <v>0</v>
      </c>
      <c r="AI15" s="103"/>
      <c r="AJ15" s="102">
        <f t="shared" si="9"/>
        <v>0</v>
      </c>
      <c r="AK15" s="104"/>
      <c r="AL15" s="102">
        <f t="shared" si="10"/>
        <v>0</v>
      </c>
      <c r="AM15" s="104"/>
      <c r="AN15" s="104"/>
      <c r="AO15" s="104"/>
      <c r="AP15" s="104"/>
      <c r="AQ15" s="104"/>
      <c r="AR15" s="111" t="str">
        <f t="shared" si="1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>L16+IFERROR(VLOOKUP($E:$E,'（居民）工资表-3月'!$E:$S,15,0),0)</f>
        <v>0</v>
      </c>
      <c r="T16" s="91">
        <f>5000+IFERROR(VLOOKUP($E:$E,'（居民）工资表-3月'!$E:$T,16,0),0)</f>
        <v>5000</v>
      </c>
      <c r="U16" s="91">
        <f>Q16+IFERROR(VLOOKUP($E:$E,'（居民）工资表-3月'!$E:$U,17,0),0)</f>
        <v>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R16+IFERROR(VLOOKUP($E:$E,'（居民）工资表-3月'!$E:$AC,25,0),0)</f>
        <v>0</v>
      </c>
      <c r="AD16" s="93">
        <f t="shared" si="6"/>
        <v>-5000</v>
      </c>
      <c r="AE16" s="94">
        <f>ROUND(MAX((AD16)*{0.03;0.1;0.2;0.25;0.3;0.35;0.45}-{0;2520;16920;31920;52920;85920;181920},0),2)</f>
        <v>0</v>
      </c>
      <c r="AF16" s="95">
        <f>IFERROR(VLOOKUP(E:E,'（居民）工资表-3月'!E:AF,28,0)+VLOOKUP(E:E,'（居民）工资表-3月'!E:AG,29,0),0)</f>
        <v>0</v>
      </c>
      <c r="AG16" s="95">
        <f t="shared" si="7"/>
        <v>0</v>
      </c>
      <c r="AH16" s="102">
        <f t="shared" si="8"/>
        <v>0</v>
      </c>
      <c r="AI16" s="103"/>
      <c r="AJ16" s="102">
        <f t="shared" si="9"/>
        <v>0</v>
      </c>
      <c r="AK16" s="104"/>
      <c r="AL16" s="102">
        <f t="shared" si="10"/>
        <v>0</v>
      </c>
      <c r="AM16" s="104"/>
      <c r="AN16" s="104"/>
      <c r="AO16" s="104"/>
      <c r="AP16" s="104"/>
      <c r="AQ16" s="104"/>
      <c r="AR16" s="111" t="str">
        <f t="shared" si="1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>L17+IFERROR(VLOOKUP($E:$E,'（居民）工资表-3月'!$E:$S,15,0),0)</f>
        <v>0</v>
      </c>
      <c r="T17" s="91">
        <f>5000+IFERROR(VLOOKUP($E:$E,'（居民）工资表-3月'!$E:$T,16,0),0)</f>
        <v>5000</v>
      </c>
      <c r="U17" s="91">
        <f>Q17+IFERROR(VLOOKUP($E:$E,'（居民）工资表-3月'!$E:$U,17,0),0)</f>
        <v>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R17+IFERROR(VLOOKUP($E:$E,'（居民）工资表-3月'!$E:$AC,25,0),0)</f>
        <v>0</v>
      </c>
      <c r="AD17" s="93">
        <f t="shared" si="6"/>
        <v>-5000</v>
      </c>
      <c r="AE17" s="94">
        <f>ROUND(MAX((AD17)*{0.03;0.1;0.2;0.25;0.3;0.35;0.45}-{0;2520;16920;31920;52920;85920;181920},0),2)</f>
        <v>0</v>
      </c>
      <c r="AF17" s="95">
        <f>IFERROR(VLOOKUP(E:E,'（居民）工资表-3月'!E:AF,28,0)+VLOOKUP(E:E,'（居民）工资表-3月'!E:AG,29,0),0)</f>
        <v>0</v>
      </c>
      <c r="AG17" s="95">
        <f t="shared" si="7"/>
        <v>0</v>
      </c>
      <c r="AH17" s="102">
        <f t="shared" si="8"/>
        <v>0</v>
      </c>
      <c r="AI17" s="103"/>
      <c r="AJ17" s="102">
        <f t="shared" si="9"/>
        <v>0</v>
      </c>
      <c r="AK17" s="104"/>
      <c r="AL17" s="102">
        <f t="shared" si="10"/>
        <v>0</v>
      </c>
      <c r="AM17" s="104"/>
      <c r="AN17" s="104"/>
      <c r="AO17" s="104"/>
      <c r="AP17" s="104"/>
      <c r="AQ17" s="104"/>
      <c r="AR17" s="111" t="str">
        <f t="shared" si="1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>L18+IFERROR(VLOOKUP($E:$E,'（居民）工资表-3月'!$E:$S,15,0),0)</f>
        <v>0</v>
      </c>
      <c r="T18" s="91">
        <f>5000+IFERROR(VLOOKUP($E:$E,'（居民）工资表-3月'!$E:$T,16,0),0)</f>
        <v>5000</v>
      </c>
      <c r="U18" s="91">
        <f>Q18+IFERROR(VLOOKUP($E:$E,'（居民）工资表-3月'!$E:$U,17,0),0)</f>
        <v>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R18+IFERROR(VLOOKUP($E:$E,'（居民）工资表-3月'!$E:$AC,25,0),0)</f>
        <v>0</v>
      </c>
      <c r="AD18" s="93">
        <f t="shared" si="6"/>
        <v>-5000</v>
      </c>
      <c r="AE18" s="94">
        <f>ROUND(MAX((AD18)*{0.03;0.1;0.2;0.25;0.3;0.35;0.45}-{0;2520;16920;31920;52920;85920;181920},0),2)</f>
        <v>0</v>
      </c>
      <c r="AF18" s="95">
        <f>IFERROR(VLOOKUP(E:E,'（居民）工资表-3月'!E:AF,28,0)+VLOOKUP(E:E,'（居民）工资表-3月'!E:AG,29,0),0)</f>
        <v>0</v>
      </c>
      <c r="AG18" s="95">
        <f t="shared" si="7"/>
        <v>0</v>
      </c>
      <c r="AH18" s="102">
        <f t="shared" si="8"/>
        <v>0</v>
      </c>
      <c r="AI18" s="103"/>
      <c r="AJ18" s="102">
        <f t="shared" si="9"/>
        <v>0</v>
      </c>
      <c r="AK18" s="104"/>
      <c r="AL18" s="102">
        <f t="shared" si="10"/>
        <v>0</v>
      </c>
      <c r="AM18" s="104"/>
      <c r="AN18" s="104"/>
      <c r="AO18" s="104"/>
      <c r="AP18" s="104"/>
      <c r="AQ18" s="104"/>
      <c r="AR18" s="111" t="str">
        <f t="shared" si="1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>L19+IFERROR(VLOOKUP($E:$E,'（居民）工资表-3月'!$E:$S,15,0),0)</f>
        <v>0</v>
      </c>
      <c r="T19" s="91">
        <f>5000+IFERROR(VLOOKUP($E:$E,'（居民）工资表-3月'!$E:$T,16,0),0)</f>
        <v>5000</v>
      </c>
      <c r="U19" s="91">
        <f>Q19+IFERROR(VLOOKUP($E:$E,'（居民）工资表-3月'!$E:$U,17,0),0)</f>
        <v>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R19+IFERROR(VLOOKUP($E:$E,'（居民）工资表-3月'!$E:$AC,25,0),0)</f>
        <v>0</v>
      </c>
      <c r="AD19" s="93">
        <f t="shared" si="6"/>
        <v>-5000</v>
      </c>
      <c r="AE19" s="94">
        <f>ROUND(MAX((AD19)*{0.03;0.1;0.2;0.25;0.3;0.35;0.45}-{0;2520;16920;31920;52920;85920;181920},0),2)</f>
        <v>0</v>
      </c>
      <c r="AF19" s="95">
        <f>IFERROR(VLOOKUP(E:E,'（居民）工资表-3月'!E:AF,28,0)+VLOOKUP(E:E,'（居民）工资表-3月'!E:AG,29,0),0)</f>
        <v>0</v>
      </c>
      <c r="AG19" s="95">
        <f t="shared" si="7"/>
        <v>0</v>
      </c>
      <c r="AH19" s="102">
        <f t="shared" si="8"/>
        <v>0</v>
      </c>
      <c r="AI19" s="103"/>
      <c r="AJ19" s="102">
        <f t="shared" si="9"/>
        <v>0</v>
      </c>
      <c r="AK19" s="104"/>
      <c r="AL19" s="102">
        <f t="shared" si="10"/>
        <v>0</v>
      </c>
      <c r="AM19" s="104"/>
      <c r="AN19" s="104"/>
      <c r="AO19" s="104"/>
      <c r="AP19" s="104"/>
      <c r="AQ19" s="104"/>
      <c r="AR19" s="111" t="str">
        <f t="shared" si="1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>L20+IFERROR(VLOOKUP($E:$E,'（居民）工资表-3月'!$E:$S,15,0),0)</f>
        <v>0</v>
      </c>
      <c r="T20" s="91">
        <f>5000+IFERROR(VLOOKUP($E:$E,'（居民）工资表-3月'!$E:$T,16,0),0)</f>
        <v>5000</v>
      </c>
      <c r="U20" s="91">
        <f>Q20+IFERROR(VLOOKUP($E:$E,'（居民）工资表-3月'!$E:$U,17,0),0)</f>
        <v>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R20+IFERROR(VLOOKUP($E:$E,'（居民）工资表-3月'!$E:$AC,25,0),0)</f>
        <v>0</v>
      </c>
      <c r="AD20" s="93">
        <f t="shared" si="6"/>
        <v>-5000</v>
      </c>
      <c r="AE20" s="94">
        <f>ROUND(MAX((AD20)*{0.03;0.1;0.2;0.25;0.3;0.35;0.45}-{0;2520;16920;31920;52920;85920;181920},0),2)</f>
        <v>0</v>
      </c>
      <c r="AF20" s="95">
        <f>IFERROR(VLOOKUP(E:E,'（居民）工资表-3月'!E:AF,28,0)+VLOOKUP(E:E,'（居民）工资表-3月'!E:AG,29,0),0)</f>
        <v>0</v>
      </c>
      <c r="AG20" s="95">
        <f t="shared" si="7"/>
        <v>0</v>
      </c>
      <c r="AH20" s="102">
        <f t="shared" si="8"/>
        <v>0</v>
      </c>
      <c r="AI20" s="103"/>
      <c r="AJ20" s="102">
        <f t="shared" si="9"/>
        <v>0</v>
      </c>
      <c r="AK20" s="104"/>
      <c r="AL20" s="102">
        <f t="shared" si="10"/>
        <v>0</v>
      </c>
      <c r="AM20" s="104"/>
      <c r="AN20" s="104"/>
      <c r="AO20" s="104"/>
      <c r="AP20" s="104"/>
      <c r="AQ20" s="104"/>
      <c r="AR20" s="111" t="str">
        <f t="shared" si="1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/>
      <c r="F21" s="38" t="e">
        <f t="shared" si="0"/>
        <v>#VALUE!</v>
      </c>
      <c r="G21" s="39"/>
      <c r="H21" s="40"/>
      <c r="I21" s="40"/>
      <c r="J21" s="69"/>
      <c r="K21" s="40"/>
      <c r="L21" s="70"/>
      <c r="M21" s="71"/>
      <c r="N21" s="71"/>
      <c r="O21" s="71"/>
      <c r="P21" s="71"/>
      <c r="Q21" s="89">
        <f t="shared" si="4"/>
        <v>0</v>
      </c>
      <c r="R21" s="70">
        <v>0</v>
      </c>
      <c r="S21" s="90">
        <f>L21+IFERROR(VLOOKUP($E:$E,'（居民）工资表-3月'!$E:$S,15,0),0)</f>
        <v>0</v>
      </c>
      <c r="T21" s="91">
        <f>5000+IFERROR(VLOOKUP($E:$E,'（居民）工资表-3月'!$E:$T,16,0),0)</f>
        <v>5000</v>
      </c>
      <c r="U21" s="91">
        <f>Q21+IFERROR(VLOOKUP($E:$E,'（居民）工资表-3月'!$E:$U,17,0),0)</f>
        <v>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R21+IFERROR(VLOOKUP($E:$E,'（居民）工资表-3月'!$E:$AC,25,0),0)</f>
        <v>0</v>
      </c>
      <c r="AD21" s="93">
        <f t="shared" si="6"/>
        <v>-5000</v>
      </c>
      <c r="AE21" s="94">
        <f>ROUND(MAX((AD21)*{0.03;0.1;0.2;0.25;0.3;0.35;0.45}-{0;2520;16920;31920;52920;85920;181920},0),2)</f>
        <v>0</v>
      </c>
      <c r="AF21" s="95">
        <f>IFERROR(VLOOKUP(E:E,'（居民）工资表-3月'!E:AF,28,0)+VLOOKUP(E:E,'（居民）工资表-3月'!E:AG,29,0),0)</f>
        <v>0</v>
      </c>
      <c r="AG21" s="95">
        <f t="shared" si="7"/>
        <v>0</v>
      </c>
      <c r="AH21" s="102">
        <f t="shared" si="8"/>
        <v>0</v>
      </c>
      <c r="AI21" s="103"/>
      <c r="AJ21" s="102">
        <f t="shared" si="9"/>
        <v>0</v>
      </c>
      <c r="AK21" s="104"/>
      <c r="AL21" s="102">
        <f t="shared" si="10"/>
        <v>0</v>
      </c>
      <c r="AM21" s="104"/>
      <c r="AN21" s="104"/>
      <c r="AO21" s="104"/>
      <c r="AP21" s="104"/>
      <c r="AQ21" s="104"/>
      <c r="AR21" s="111" t="str">
        <f t="shared" si="11"/>
        <v>未填写身份证号码</v>
      </c>
      <c r="AS21" s="111" t="str">
        <f t="shared" si="2"/>
        <v>重复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/>
      <c r="F22" s="38" t="e">
        <f t="shared" si="0"/>
        <v>#VALUE!</v>
      </c>
      <c r="G22" s="39"/>
      <c r="H22" s="40"/>
      <c r="I22" s="40"/>
      <c r="J22" s="69"/>
      <c r="K22" s="40"/>
      <c r="L22" s="70"/>
      <c r="M22" s="71"/>
      <c r="N22" s="71"/>
      <c r="O22" s="71"/>
      <c r="P22" s="71"/>
      <c r="Q22" s="89">
        <f t="shared" si="4"/>
        <v>0</v>
      </c>
      <c r="R22" s="70">
        <v>0</v>
      </c>
      <c r="S22" s="90">
        <f>L22+IFERROR(VLOOKUP($E:$E,'（居民）工资表-3月'!$E:$S,15,0),0)</f>
        <v>0</v>
      </c>
      <c r="T22" s="91">
        <f>5000+IFERROR(VLOOKUP($E:$E,'（居民）工资表-3月'!$E:$T,16,0),0)</f>
        <v>5000</v>
      </c>
      <c r="U22" s="91">
        <f>Q22+IFERROR(VLOOKUP($E:$E,'（居民）工资表-3月'!$E:$U,17,0),0)</f>
        <v>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R22+IFERROR(VLOOKUP($E:$E,'（居民）工资表-3月'!$E:$AC,25,0),0)</f>
        <v>0</v>
      </c>
      <c r="AD22" s="93">
        <f t="shared" si="6"/>
        <v>-5000</v>
      </c>
      <c r="AE22" s="94">
        <f>ROUND(MAX((AD22)*{0.03;0.1;0.2;0.25;0.3;0.35;0.45}-{0;2520;16920;31920;52920;85920;181920},0),2)</f>
        <v>0</v>
      </c>
      <c r="AF22" s="95">
        <f>IFERROR(VLOOKUP(E:E,'（居民）工资表-3月'!E:AF,28,0)+VLOOKUP(E:E,'（居民）工资表-3月'!E:AG,29,0),0)</f>
        <v>0</v>
      </c>
      <c r="AG22" s="95">
        <f t="shared" si="7"/>
        <v>0</v>
      </c>
      <c r="AH22" s="102">
        <f t="shared" si="8"/>
        <v>0</v>
      </c>
      <c r="AI22" s="103"/>
      <c r="AJ22" s="102">
        <f t="shared" si="9"/>
        <v>0</v>
      </c>
      <c r="AK22" s="104"/>
      <c r="AL22" s="102">
        <f t="shared" si="10"/>
        <v>0</v>
      </c>
      <c r="AM22" s="104"/>
      <c r="AN22" s="104"/>
      <c r="AO22" s="104"/>
      <c r="AP22" s="104"/>
      <c r="AQ22" s="104"/>
      <c r="AR22" s="111" t="str">
        <f t="shared" si="11"/>
        <v>未填写身份证号码</v>
      </c>
      <c r="AS22" s="111" t="str">
        <f t="shared" si="2"/>
        <v>重复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/>
      <c r="F23" s="38" t="e">
        <f t="shared" si="0"/>
        <v>#VALUE!</v>
      </c>
      <c r="G23" s="39"/>
      <c r="H23" s="40"/>
      <c r="I23" s="40"/>
      <c r="J23" s="69"/>
      <c r="K23" s="40"/>
      <c r="L23" s="70"/>
      <c r="M23" s="71"/>
      <c r="N23" s="71"/>
      <c r="O23" s="71"/>
      <c r="P23" s="71"/>
      <c r="Q23" s="89">
        <f t="shared" si="4"/>
        <v>0</v>
      </c>
      <c r="R23" s="70">
        <v>0</v>
      </c>
      <c r="S23" s="90">
        <f>L23+IFERROR(VLOOKUP($E:$E,'（居民）工资表-3月'!$E:$S,15,0),0)</f>
        <v>0</v>
      </c>
      <c r="T23" s="91">
        <f>5000+IFERROR(VLOOKUP($E:$E,'（居民）工资表-3月'!$E:$T,16,0),0)</f>
        <v>5000</v>
      </c>
      <c r="U23" s="91">
        <f>Q23+IFERROR(VLOOKUP($E:$E,'（居民）工资表-3月'!$E:$U,17,0),0)</f>
        <v>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R23+IFERROR(VLOOKUP($E:$E,'（居民）工资表-3月'!$E:$AC,25,0),0)</f>
        <v>0</v>
      </c>
      <c r="AD23" s="93">
        <f t="shared" si="6"/>
        <v>-5000</v>
      </c>
      <c r="AE23" s="94">
        <f>ROUND(MAX((AD23)*{0.03;0.1;0.2;0.25;0.3;0.35;0.45}-{0;2520;16920;31920;52920;85920;181920},0),2)</f>
        <v>0</v>
      </c>
      <c r="AF23" s="95">
        <f>IFERROR(VLOOKUP(E:E,'（居民）工资表-3月'!E:AF,28,0)+VLOOKUP(E:E,'（居民）工资表-3月'!E:AG,29,0),0)</f>
        <v>0</v>
      </c>
      <c r="AG23" s="95">
        <f t="shared" si="7"/>
        <v>0</v>
      </c>
      <c r="AH23" s="102">
        <f t="shared" si="8"/>
        <v>0</v>
      </c>
      <c r="AI23" s="103"/>
      <c r="AJ23" s="102">
        <f t="shared" si="9"/>
        <v>0</v>
      </c>
      <c r="AK23" s="104"/>
      <c r="AL23" s="102">
        <f t="shared" si="10"/>
        <v>0</v>
      </c>
      <c r="AM23" s="104"/>
      <c r="AN23" s="104"/>
      <c r="AO23" s="104"/>
      <c r="AP23" s="104"/>
      <c r="AQ23" s="104"/>
      <c r="AR23" s="111" t="str">
        <f t="shared" si="11"/>
        <v>未填写身份证号码</v>
      </c>
      <c r="AS23" s="111" t="str">
        <f t="shared" si="2"/>
        <v>重复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18333.33</v>
      </c>
      <c r="M24" s="74">
        <f t="shared" si="12"/>
        <v>0</v>
      </c>
      <c r="N24" s="74">
        <f t="shared" si="12"/>
        <v>0</v>
      </c>
      <c r="O24" s="74">
        <f t="shared" si="12"/>
        <v>0</v>
      </c>
      <c r="P24" s="74">
        <f t="shared" si="12"/>
        <v>0</v>
      </c>
      <c r="Q24" s="74">
        <f t="shared" si="12"/>
        <v>0</v>
      </c>
      <c r="R24" s="74">
        <f t="shared" si="12"/>
        <v>0</v>
      </c>
      <c r="S24" s="74">
        <f t="shared" si="12"/>
        <v>35791.06</v>
      </c>
      <c r="T24" s="74">
        <f t="shared" si="12"/>
        <v>105000</v>
      </c>
      <c r="U24" s="74">
        <f t="shared" si="12"/>
        <v>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-69208.94</v>
      </c>
      <c r="AE24" s="74">
        <f t="shared" si="12"/>
        <v>773.73</v>
      </c>
      <c r="AF24" s="74">
        <f t="shared" si="12"/>
        <v>373.73</v>
      </c>
      <c r="AG24" s="74">
        <f t="shared" si="12"/>
        <v>400</v>
      </c>
      <c r="AH24" s="74">
        <f t="shared" si="12"/>
        <v>17933.33</v>
      </c>
      <c r="AI24" s="105">
        <f t="shared" si="12"/>
        <v>0</v>
      </c>
      <c r="AJ24" s="74">
        <f t="shared" si="12"/>
        <v>17933.33</v>
      </c>
      <c r="AK24" s="74">
        <f t="shared" si="12"/>
        <v>0</v>
      </c>
      <c r="AL24" s="74">
        <f t="shared" si="12"/>
        <v>18333.33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55</v>
      </c>
      <c r="D28" s="47" t="s">
        <v>30</v>
      </c>
      <c r="E28" s="47" t="s">
        <v>56</v>
      </c>
      <c r="AD28" s="10"/>
      <c r="AG28" s="113"/>
    </row>
    <row r="29" ht="18.75" customHeight="1" spans="2:5">
      <c r="B29" s="48">
        <f>AJ24</f>
        <v>17933.33</v>
      </c>
      <c r="C29" s="48">
        <f>AG24</f>
        <v>400</v>
      </c>
      <c r="D29" s="48">
        <f>AK24</f>
        <v>0</v>
      </c>
      <c r="E29" s="48">
        <f>B29+C29+D29</f>
        <v>18333.33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L4+IFERROR(VLOOKUP($E:$E,'（居民）工资表-4月'!$E:$S,15,0),0)</f>
        <v>3000</v>
      </c>
      <c r="T4" s="91">
        <f>5000+IFERROR(VLOOKUP($E:$E,'（居民）工资表-4月'!$E:$T,16,0),0)</f>
        <v>5000</v>
      </c>
      <c r="U4" s="91">
        <f>Q4+IFERROR(VLOOKUP($E:$E,'（居民）工资表-4月'!$E:$U,17,0),0)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L5+IFERROR(VLOOKUP($E:$E,'（居民）工资表-4月'!$E:$S,15,0),0)</f>
        <v>4000</v>
      </c>
      <c r="T5" s="91">
        <f>5000+IFERROR(VLOOKUP($E:$E,'（居民）工资表-4月'!$E:$T,16,0),0)</f>
        <v>5000</v>
      </c>
      <c r="U5" s="91">
        <f>Q5+IFERROR(VLOOKUP($E:$E,'（居民）工资表-4月'!$E:$U,17,0),0)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R5+IFERROR(VLOOKUP($E:$E,'（居民）工资表-4月'!$E:$AC,25,0),0)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L6+IFERROR(VLOOKUP($E:$E,'（居民）工资表-4月'!$E:$S,15,0),0)</f>
        <v>5000</v>
      </c>
      <c r="T6" s="91">
        <f>5000+IFERROR(VLOOKUP($E:$E,'（居民）工资表-4月'!$E:$T,16,0),0)</f>
        <v>5000</v>
      </c>
      <c r="U6" s="91">
        <f>Q6+IFERROR(VLOOKUP($E:$E,'（居民）工资表-4月'!$E:$U,17,0),0)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R6+IFERROR(VLOOKUP($E:$E,'（居民）工资表-4月'!$E:$AC,25,0),0)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IFERROR(VLOOKUP(E:E,'（居民）工资表-4月'!E:AF,28,0)+VLOOKUP(E:E,'（居民）工资表-4月'!E:AG,29,0),0)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L7+IFERROR(VLOOKUP($E:$E,'（居民）工资表-4月'!$E:$S,15,0),0)</f>
        <v>6000</v>
      </c>
      <c r="T7" s="91">
        <f>5000+IFERROR(VLOOKUP($E:$E,'（居民）工资表-4月'!$E:$T,16,0),0)</f>
        <v>5000</v>
      </c>
      <c r="U7" s="91">
        <f>Q7+IFERROR(VLOOKUP($E:$E,'（居民）工资表-4月'!$E:$U,17,0),0)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R7+IFERROR(VLOOKUP($E:$E,'（居民）工资表-4月'!$E:$AC,25,0),0)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IFERROR(VLOOKUP(E:E,'（居民）工资表-4月'!E:AF,28,0)+VLOOKUP(E:E,'（居民）工资表-4月'!E:AG,29,0),0)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L8+IFERROR(VLOOKUP($E:$E,'（居民）工资表-4月'!$E:$S,15,0),0)</f>
        <v>7000</v>
      </c>
      <c r="T8" s="91">
        <f>5000+IFERROR(VLOOKUP($E:$E,'（居民）工资表-4月'!$E:$T,16,0),0)</f>
        <v>5000</v>
      </c>
      <c r="U8" s="91">
        <f>Q8+IFERROR(VLOOKUP($E:$E,'（居民）工资表-4月'!$E:$U,17,0),0)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R8+IFERROR(VLOOKUP($E:$E,'（居民）工资表-4月'!$E:$AC,25,0),0)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IFERROR(VLOOKUP(E:E,'（居民）工资表-4月'!E:AF,28,0)+VLOOKUP(E:E,'（居民）工资表-4月'!E:AG,29,0),0)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L9+IFERROR(VLOOKUP($E:$E,'（居民）工资表-4月'!$E:$S,15,0),0)</f>
        <v>8000</v>
      </c>
      <c r="T9" s="91">
        <f>5000+IFERROR(VLOOKUP($E:$E,'（居民）工资表-4月'!$E:$T,16,0),0)</f>
        <v>5000</v>
      </c>
      <c r="U9" s="91">
        <f>Q9+IFERROR(VLOOKUP($E:$E,'（居民）工资表-4月'!$E:$U,17,0),0)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R9+IFERROR(VLOOKUP($E:$E,'（居民）工资表-4月'!$E:$AC,25,0),0)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IFERROR(VLOOKUP(E:E,'（居民）工资表-4月'!E:AF,28,0)+VLOOKUP(E:E,'（居民）工资表-4月'!E:AG,29,0),0)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L10+IFERROR(VLOOKUP($E:$E,'（居民）工资表-4月'!$E:$S,15,0),0)</f>
        <v>9000</v>
      </c>
      <c r="T10" s="91">
        <f>5000+IFERROR(VLOOKUP($E:$E,'（居民）工资表-4月'!$E:$T,16,0),0)</f>
        <v>5000</v>
      </c>
      <c r="U10" s="91">
        <f>Q10+IFERROR(VLOOKUP($E:$E,'（居民）工资表-4月'!$E:$U,17,0),0)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R10+IFERROR(VLOOKUP($E:$E,'（居民）工资表-4月'!$E:$AC,25,0),0)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IFERROR(VLOOKUP(E:E,'（居民）工资表-4月'!E:AF,28,0)+VLOOKUP(E:E,'（居民）工资表-4月'!E:AG,29,0),0)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L11+IFERROR(VLOOKUP($E:$E,'（居民）工资表-4月'!$E:$S,15,0),0)</f>
        <v>10000</v>
      </c>
      <c r="T11" s="91">
        <f>5000+IFERROR(VLOOKUP($E:$E,'（居民）工资表-4月'!$E:$T,16,0),0)</f>
        <v>5000</v>
      </c>
      <c r="U11" s="91">
        <f>Q11+IFERROR(VLOOKUP($E:$E,'（居民）工资表-4月'!$E:$U,17,0),0)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R11+IFERROR(VLOOKUP($E:$E,'（居民）工资表-4月'!$E:$AC,25,0),0)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IFERROR(VLOOKUP(E:E,'（居民）工资表-4月'!E:AF,28,0)+VLOOKUP(E:E,'（居民）工资表-4月'!E:AG,29,0),0)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L12+IFERROR(VLOOKUP($E:$E,'（居民）工资表-4月'!$E:$S,15,0),0)</f>
        <v>11000</v>
      </c>
      <c r="T12" s="91">
        <f>5000+IFERROR(VLOOKUP($E:$E,'（居民）工资表-4月'!$E:$T,16,0),0)</f>
        <v>5000</v>
      </c>
      <c r="U12" s="91">
        <f>Q12+IFERROR(VLOOKUP($E:$E,'（居民）工资表-4月'!$E:$U,17,0),0)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R12+IFERROR(VLOOKUP($E:$E,'（居民）工资表-4月'!$E:$AC,25,0),0)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IFERROR(VLOOKUP(E:E,'（居民）工资表-4月'!E:AF,28,0)+VLOOKUP(E:E,'（居民）工资表-4月'!E:AG,29,0),0)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L13+IFERROR(VLOOKUP($E:$E,'（居民）工资表-4月'!$E:$S,15,0),0)</f>
        <v>12000</v>
      </c>
      <c r="T13" s="91">
        <f>5000+IFERROR(VLOOKUP($E:$E,'（居民）工资表-4月'!$E:$T,16,0),0)</f>
        <v>5000</v>
      </c>
      <c r="U13" s="91">
        <f>Q13+IFERROR(VLOOKUP($E:$E,'（居民）工资表-4月'!$E:$U,17,0),0)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R13+IFERROR(VLOOKUP($E:$E,'（居民）工资表-4月'!$E:$AC,25,0),0)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IFERROR(VLOOKUP(E:E,'（居民）工资表-4月'!E:AF,28,0)+VLOOKUP(E:E,'（居民）工资表-4月'!E:AG,29,0),0)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L14+IFERROR(VLOOKUP($E:$E,'（居民）工资表-4月'!$E:$S,15,0),0)</f>
        <v>13000</v>
      </c>
      <c r="T14" s="91">
        <f>5000+IFERROR(VLOOKUP($E:$E,'（居民）工资表-4月'!$E:$T,16,0),0)</f>
        <v>5000</v>
      </c>
      <c r="U14" s="91">
        <f>Q14+IFERROR(VLOOKUP($E:$E,'（居民）工资表-4月'!$E:$U,17,0),0)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R14+IFERROR(VLOOKUP($E:$E,'（居民）工资表-4月'!$E:$AC,25,0),0)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IFERROR(VLOOKUP(E:E,'（居民）工资表-4月'!E:AF,28,0)+VLOOKUP(E:E,'（居民）工资表-4月'!E:AG,29,0),0)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L15+IFERROR(VLOOKUP($E:$E,'（居民）工资表-4月'!$E:$S,15,0),0)</f>
        <v>14000</v>
      </c>
      <c r="T15" s="91">
        <f>5000+IFERROR(VLOOKUP($E:$E,'（居民）工资表-4月'!$E:$T,16,0),0)</f>
        <v>5000</v>
      </c>
      <c r="U15" s="91">
        <f>Q15+IFERROR(VLOOKUP($E:$E,'（居民）工资表-4月'!$E:$U,17,0),0)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R15+IFERROR(VLOOKUP($E:$E,'（居民）工资表-4月'!$E:$AC,25,0),0)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IFERROR(VLOOKUP(E:E,'（居民）工资表-4月'!E:AF,28,0)+VLOOKUP(E:E,'（居民）工资表-4月'!E:AG,29,0),0)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L16+IFERROR(VLOOKUP($E:$E,'（居民）工资表-4月'!$E:$S,15,0),0)</f>
        <v>15000</v>
      </c>
      <c r="T16" s="91">
        <f>5000+IFERROR(VLOOKUP($E:$E,'（居民）工资表-4月'!$E:$T,16,0),0)</f>
        <v>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R16+IFERROR(VLOOKUP($E:$E,'（居民）工资表-4月'!$E:$AC,25,0),0)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IFERROR(VLOOKUP(E:E,'（居民）工资表-4月'!E:AF,28,0)+VLOOKUP(E:E,'（居民）工资表-4月'!E:AG,29,0),0)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L17+IFERROR(VLOOKUP($E:$E,'（居民）工资表-4月'!$E:$S,15,0),0)</f>
        <v>16000</v>
      </c>
      <c r="T17" s="91">
        <f>5000+IFERROR(VLOOKUP($E:$E,'（居民）工资表-4月'!$E:$T,16,0),0)</f>
        <v>5000</v>
      </c>
      <c r="U17" s="91">
        <f>Q17+IFERROR(VLOOKUP($E:$E,'（居民）工资表-4月'!$E:$U,17,0),0)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R17+IFERROR(VLOOKUP($E:$E,'（居民）工资表-4月'!$E:$AC,25,0),0)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IFERROR(VLOOKUP(E:E,'（居民）工资表-4月'!E:AF,28,0)+VLOOKUP(E:E,'（居民）工资表-4月'!E:AG,29,0),0)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L18+IFERROR(VLOOKUP($E:$E,'（居民）工资表-4月'!$E:$S,15,0),0)</f>
        <v>17000</v>
      </c>
      <c r="T18" s="91">
        <f>5000+IFERROR(VLOOKUP($E:$E,'（居民）工资表-4月'!$E:$T,16,0),0)</f>
        <v>5000</v>
      </c>
      <c r="U18" s="91">
        <f>Q18+IFERROR(VLOOKUP($E:$E,'（居民）工资表-4月'!$E:$U,17,0),0)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R18+IFERROR(VLOOKUP($E:$E,'（居民）工资表-4月'!$E:$AC,25,0),0)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IFERROR(VLOOKUP(E:E,'（居民）工资表-4月'!E:AF,28,0)+VLOOKUP(E:E,'（居民）工资表-4月'!E:AG,29,0),0)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L19+IFERROR(VLOOKUP($E:$E,'（居民）工资表-4月'!$E:$S,15,0),0)</f>
        <v>18000</v>
      </c>
      <c r="T19" s="91">
        <f>5000+IFERROR(VLOOKUP($E:$E,'（居民）工资表-4月'!$E:$T,16,0),0)</f>
        <v>5000</v>
      </c>
      <c r="U19" s="91">
        <f>Q19+IFERROR(VLOOKUP($E:$E,'（居民）工资表-4月'!$E:$U,17,0),0)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R19+IFERROR(VLOOKUP($E:$E,'（居民）工资表-4月'!$E:$AC,25,0),0)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IFERROR(VLOOKUP(E:E,'（居民）工资表-4月'!E:AF,28,0)+VLOOKUP(E:E,'（居民）工资表-4月'!E:AG,29,0),0)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L20+IFERROR(VLOOKUP($E:$E,'（居民）工资表-4月'!$E:$S,15,0),0)</f>
        <v>19000</v>
      </c>
      <c r="T20" s="91">
        <f>5000+IFERROR(VLOOKUP($E:$E,'（居民）工资表-4月'!$E:$T,16,0),0)</f>
        <v>5000</v>
      </c>
      <c r="U20" s="91">
        <f>Q20+IFERROR(VLOOKUP($E:$E,'（居民）工资表-4月'!$E:$U,17,0),0)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R20+IFERROR(VLOOKUP($E:$E,'（居民）工资表-4月'!$E:$AC,25,0),0)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IFERROR(VLOOKUP(E:E,'（居民）工资表-4月'!E:AF,28,0)+VLOOKUP(E:E,'（居民）工资表-4月'!E:AG,29,0),0)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L21+IFERROR(VLOOKUP($E:$E,'（居民）工资表-4月'!$E:$S,15,0),0)</f>
        <v>20000</v>
      </c>
      <c r="T21" s="91">
        <f>5000+IFERROR(VLOOKUP($E:$E,'（居民）工资表-4月'!$E:$T,16,0),0)</f>
        <v>5000</v>
      </c>
      <c r="U21" s="91">
        <f>Q21+IFERROR(VLOOKUP($E:$E,'（居民）工资表-4月'!$E:$U,17,0),0)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R21+IFERROR(VLOOKUP($E:$E,'（居民）工资表-4月'!$E:$AC,25,0),0)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IFERROR(VLOOKUP(E:E,'（居民）工资表-4月'!E:AF,28,0)+VLOOKUP(E:E,'（居民）工资表-4月'!E:AG,29,0),0)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L22+IFERROR(VLOOKUP($E:$E,'（居民）工资表-4月'!$E:$S,15,0),0)</f>
        <v>21000</v>
      </c>
      <c r="T22" s="91">
        <f>5000+IFERROR(VLOOKUP($E:$E,'（居民）工资表-4月'!$E:$T,16,0),0)</f>
        <v>5000</v>
      </c>
      <c r="U22" s="91">
        <f>Q22+IFERROR(VLOOKUP($E:$E,'（居民）工资表-4月'!$E:$U,17,0),0)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R22+IFERROR(VLOOKUP($E:$E,'（居民）工资表-4月'!$E:$AC,25,0),0)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IFERROR(VLOOKUP(E:E,'（居民）工资表-4月'!E:AF,28,0)+VLOOKUP(E:E,'（居民）工资表-4月'!E:AG,29,0),0)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L23+IFERROR(VLOOKUP($E:$E,'（居民）工资表-4月'!$E:$S,15,0),0)</f>
        <v>22000</v>
      </c>
      <c r="T23" s="91">
        <f>5000+IFERROR(VLOOKUP($E:$E,'（居民）工资表-4月'!$E:$T,16,0),0)</f>
        <v>5000</v>
      </c>
      <c r="U23" s="91">
        <f>Q23+IFERROR(VLOOKUP($E:$E,'（居民）工资表-4月'!$E:$U,17,0),0)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R23+IFERROR(VLOOKUP($E:$E,'（居民）工资表-4月'!$E:$AC,25,0),0)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IFERROR(VLOOKUP(E:E,'（居民）工资表-4月'!E:AF,28,0)+VLOOKUP(E:E,'（居民）工资表-4月'!E:AG,29,0),0)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55</v>
      </c>
      <c r="D28" s="47" t="s">
        <v>30</v>
      </c>
      <c r="E28" s="47" t="s">
        <v>56</v>
      </c>
      <c r="AD28" s="10"/>
      <c r="AG28" s="19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6000</v>
      </c>
      <c r="T4" s="91">
        <f>5000+IFERROR(VLOOKUP($E:$E,'（居民）工资表-5月'!$E:$T,16,0),0)</f>
        <v>10000</v>
      </c>
      <c r="U4" s="91">
        <f>Q4+IFERROR(VLOOKUP($E:$E,'（居民）工资表-5月'!$E:$U,17,0),0)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8000</v>
      </c>
      <c r="T5" s="91">
        <f>5000+IFERROR(VLOOKUP($E:$E,'（居民）工资表-5月'!$E:$T,16,0),0)</f>
        <v>10000</v>
      </c>
      <c r="U5" s="91">
        <f>Q5+IFERROR(VLOOKUP($E:$E,'（居民）工资表-5月'!$E:$U,17,0),0)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10000</v>
      </c>
      <c r="T6" s="91">
        <f>5000+IFERROR(VLOOKUP($E:$E,'（居民）工资表-5月'!$E:$T,16,0),0)</f>
        <v>10000</v>
      </c>
      <c r="U6" s="91">
        <f>Q6+IFERROR(VLOOKUP($E:$E,'（居民）工资表-5月'!$E:$U,17,0),0)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12000</v>
      </c>
      <c r="T7" s="91">
        <f>5000+IFERROR(VLOOKUP($E:$E,'（居民）工资表-5月'!$E:$T,16,0),0)</f>
        <v>10000</v>
      </c>
      <c r="U7" s="91">
        <f>Q7+IFERROR(VLOOKUP($E:$E,'（居民）工资表-5月'!$E:$U,17,0),0)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14000</v>
      </c>
      <c r="T8" s="91">
        <f>5000+IFERROR(VLOOKUP($E:$E,'（居民）工资表-5月'!$E:$T,16,0),0)</f>
        <v>10000</v>
      </c>
      <c r="U8" s="91">
        <f>Q8+IFERROR(VLOOKUP($E:$E,'（居民）工资表-5月'!$E:$U,17,0),0)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IFERROR(VLOOKUP(E:E,'（居民）工资表-5月'!E:AF,28,0)+VLOOKUP(E:E,'（居民）工资表-5月'!E:AG,29,0),0)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16000</v>
      </c>
      <c r="T9" s="91">
        <f>5000+IFERROR(VLOOKUP($E:$E,'（居民）工资表-5月'!$E:$T,16,0),0)</f>
        <v>10000</v>
      </c>
      <c r="U9" s="91">
        <f>Q9+IFERROR(VLOOKUP($E:$E,'（居民）工资表-5月'!$E:$U,17,0),0)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IFERROR(VLOOKUP(E:E,'（居民）工资表-5月'!E:AF,28,0)+VLOOKUP(E:E,'（居民）工资表-5月'!E:AG,29,0),0)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18000</v>
      </c>
      <c r="T10" s="91">
        <f>5000+IFERROR(VLOOKUP($E:$E,'（居民）工资表-5月'!$E:$T,16,0),0)</f>
        <v>10000</v>
      </c>
      <c r="U10" s="91">
        <f>Q10+IFERROR(VLOOKUP($E:$E,'（居民）工资表-5月'!$E:$U,17,0),0)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IFERROR(VLOOKUP(E:E,'（居民）工资表-5月'!E:AF,28,0)+VLOOKUP(E:E,'（居民）工资表-5月'!E:AG,29,0),0)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20000</v>
      </c>
      <c r="T11" s="91">
        <f>5000+IFERROR(VLOOKUP($E:$E,'（居民）工资表-5月'!$E:$T,16,0),0)</f>
        <v>10000</v>
      </c>
      <c r="U11" s="91">
        <f>Q11+IFERROR(VLOOKUP($E:$E,'（居民）工资表-5月'!$E:$U,17,0),0)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IFERROR(VLOOKUP(E:E,'（居民）工资表-5月'!E:AF,28,0)+VLOOKUP(E:E,'（居民）工资表-5月'!E:AG,29,0),0)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22000</v>
      </c>
      <c r="T12" s="91">
        <f>5000+IFERROR(VLOOKUP($E:$E,'（居民）工资表-5月'!$E:$T,16,0),0)</f>
        <v>10000</v>
      </c>
      <c r="U12" s="91">
        <f>Q12+IFERROR(VLOOKUP($E:$E,'（居民）工资表-5月'!$E:$U,17,0),0)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IFERROR(VLOOKUP(E:E,'（居民）工资表-5月'!E:AF,28,0)+VLOOKUP(E:E,'（居民）工资表-5月'!E:AG,29,0),0)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24000</v>
      </c>
      <c r="T13" s="91">
        <f>5000+IFERROR(VLOOKUP($E:$E,'（居民）工资表-5月'!$E:$T,16,0),0)</f>
        <v>10000</v>
      </c>
      <c r="U13" s="91">
        <f>Q13+IFERROR(VLOOKUP($E:$E,'（居民）工资表-5月'!$E:$U,17,0),0)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IFERROR(VLOOKUP(E:E,'（居民）工资表-5月'!E:AF,28,0)+VLOOKUP(E:E,'（居民）工资表-5月'!E:AG,29,0),0)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26000</v>
      </c>
      <c r="T14" s="91">
        <f>5000+IFERROR(VLOOKUP($E:$E,'（居民）工资表-5月'!$E:$T,16,0),0)</f>
        <v>10000</v>
      </c>
      <c r="U14" s="91">
        <f>Q14+IFERROR(VLOOKUP($E:$E,'（居民）工资表-5月'!$E:$U,17,0),0)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IFERROR(VLOOKUP(E:E,'（居民）工资表-5月'!E:AF,28,0)+VLOOKUP(E:E,'（居民）工资表-5月'!E:AG,29,0),0)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28000</v>
      </c>
      <c r="T15" s="91">
        <f>5000+IFERROR(VLOOKUP($E:$E,'（居民）工资表-5月'!$E:$T,16,0),0)</f>
        <v>10000</v>
      </c>
      <c r="U15" s="91">
        <f>Q15+IFERROR(VLOOKUP($E:$E,'（居民）工资表-5月'!$E:$U,17,0),0)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IFERROR(VLOOKUP(E:E,'（居民）工资表-5月'!E:AF,28,0)+VLOOKUP(E:E,'（居民）工资表-5月'!E:AG,29,0),0)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10000</v>
      </c>
      <c r="U16" s="91">
        <f>Q16+IFERROR(VLOOKUP($E:$E,'（居民）工资表-5月'!$E:$U,17,0),0)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IFERROR(VLOOKUP(E:E,'（居民）工资表-5月'!E:AF,28,0)+VLOOKUP(E:E,'（居民）工资表-5月'!E:AG,29,0),0)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32000</v>
      </c>
      <c r="T17" s="91">
        <f>5000+IFERROR(VLOOKUP($E:$E,'（居民）工资表-5月'!$E:$T,16,0),0)</f>
        <v>10000</v>
      </c>
      <c r="U17" s="91">
        <f>Q17+IFERROR(VLOOKUP($E:$E,'（居民）工资表-5月'!$E:$U,17,0),0)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IFERROR(VLOOKUP(E:E,'（居民）工资表-5月'!E:AF,28,0)+VLOOKUP(E:E,'（居民）工资表-5月'!E:AG,29,0),0)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34000</v>
      </c>
      <c r="T18" s="91">
        <f>5000+IFERROR(VLOOKUP($E:$E,'（居民）工资表-5月'!$E:$T,16,0),0)</f>
        <v>10000</v>
      </c>
      <c r="U18" s="91">
        <f>Q18+IFERROR(VLOOKUP($E:$E,'（居民）工资表-5月'!$E:$U,17,0),0)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IFERROR(VLOOKUP(E:E,'（居民）工资表-5月'!E:AF,28,0)+VLOOKUP(E:E,'（居民）工资表-5月'!E:AG,29,0),0)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36000</v>
      </c>
      <c r="T19" s="91">
        <f>5000+IFERROR(VLOOKUP($E:$E,'（居民）工资表-5月'!$E:$T,16,0),0)</f>
        <v>10000</v>
      </c>
      <c r="U19" s="91">
        <f>Q19+IFERROR(VLOOKUP($E:$E,'（居民）工资表-5月'!$E:$U,17,0),0)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IFERROR(VLOOKUP(E:E,'（居民）工资表-5月'!E:AF,28,0)+VLOOKUP(E:E,'（居民）工资表-5月'!E:AG,29,0),0)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38000</v>
      </c>
      <c r="T20" s="91">
        <f>5000+IFERROR(VLOOKUP($E:$E,'（居民）工资表-5月'!$E:$T,16,0),0)</f>
        <v>10000</v>
      </c>
      <c r="U20" s="91">
        <f>Q20+IFERROR(VLOOKUP($E:$E,'（居民）工资表-5月'!$E:$U,17,0),0)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IFERROR(VLOOKUP(E:E,'（居民）工资表-5月'!E:AF,28,0)+VLOOKUP(E:E,'（居民）工资表-5月'!E:AG,29,0),0)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40000</v>
      </c>
      <c r="T21" s="91">
        <f>5000+IFERROR(VLOOKUP($E:$E,'（居民）工资表-5月'!$E:$T,16,0),0)</f>
        <v>10000</v>
      </c>
      <c r="U21" s="91">
        <f>Q21+IFERROR(VLOOKUP($E:$E,'（居民）工资表-5月'!$E:$U,17,0),0)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IFERROR(VLOOKUP(E:E,'（居民）工资表-5月'!E:AF,28,0)+VLOOKUP(E:E,'（居民）工资表-5月'!E:AG,29,0),0)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42000</v>
      </c>
      <c r="T22" s="91">
        <f>5000+IFERROR(VLOOKUP($E:$E,'（居民）工资表-5月'!$E:$T,16,0),0)</f>
        <v>10000</v>
      </c>
      <c r="U22" s="91">
        <f>Q22+IFERROR(VLOOKUP($E:$E,'（居民）工资表-5月'!$E:$U,17,0),0)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IFERROR(VLOOKUP(E:E,'（居民）工资表-5月'!E:AF,28,0)+VLOOKUP(E:E,'（居民）工资表-5月'!E:AG,29,0),0)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44000</v>
      </c>
      <c r="T23" s="91">
        <f>5000+IFERROR(VLOOKUP($E:$E,'（居民）工资表-5月'!$E:$T,16,0),0)</f>
        <v>10000</v>
      </c>
      <c r="U23" s="91">
        <f>Q23+IFERROR(VLOOKUP($E:$E,'（居民）工资表-5月'!$E:$U,17,0),0)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IFERROR(VLOOKUP(E:E,'（居民）工资表-5月'!E:AF,28,0)+VLOOKUP(E:E,'（居民）工资表-5月'!E:AG,29,0),0)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9000</v>
      </c>
      <c r="T4" s="91">
        <f>5000+IFERROR(VLOOKUP($E:$E,'（居民）工资表-6月'!$E:$T,16,0),0)</f>
        <v>15000</v>
      </c>
      <c r="U4" s="91">
        <f>Q4+IFERROR(VLOOKUP($E:$E,'（居民）工资表-6月'!$E:$U,17,0),0)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12000</v>
      </c>
      <c r="T5" s="91">
        <f>5000+IFERROR(VLOOKUP($E:$E,'（居民）工资表-6月'!$E:$T,16,0),0)</f>
        <v>15000</v>
      </c>
      <c r="U5" s="91">
        <f>Q5+IFERROR(VLOOKUP($E:$E,'（居民）工资表-6月'!$E:$U,17,0),0)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15000</v>
      </c>
      <c r="T6" s="91">
        <f>5000+IFERROR(VLOOKUP($E:$E,'（居民）工资表-6月'!$E:$T,16,0),0)</f>
        <v>15000</v>
      </c>
      <c r="U6" s="91">
        <f>Q6+IFERROR(VLOOKUP($E:$E,'（居民）工资表-6月'!$E:$U,17,0),0)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18000</v>
      </c>
      <c r="T7" s="91">
        <f>5000+IFERROR(VLOOKUP($E:$E,'（居民）工资表-6月'!$E:$T,16,0),0)</f>
        <v>15000</v>
      </c>
      <c r="U7" s="91">
        <f>Q7+IFERROR(VLOOKUP($E:$E,'（居民）工资表-6月'!$E:$U,17,0),0)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21000</v>
      </c>
      <c r="T8" s="91">
        <f>5000+IFERROR(VLOOKUP($E:$E,'（居民）工资表-6月'!$E:$T,16,0),0)</f>
        <v>15000</v>
      </c>
      <c r="U8" s="91">
        <f>Q8+IFERROR(VLOOKUP($E:$E,'（居民）工资表-6月'!$E:$U,17,0),0)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IFERROR(VLOOKUP(E:E,'（居民）工资表-6月'!E:AF,28,0)+VLOOKUP(E:E,'（居民）工资表-6月'!E:AG,29,0),0)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24000</v>
      </c>
      <c r="T9" s="91">
        <f>5000+IFERROR(VLOOKUP($E:$E,'（居民）工资表-6月'!$E:$T,16,0),0)</f>
        <v>15000</v>
      </c>
      <c r="U9" s="91">
        <f>Q9+IFERROR(VLOOKUP($E:$E,'（居民）工资表-6月'!$E:$U,17,0),0)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IFERROR(VLOOKUP(E:E,'（居民）工资表-6月'!E:AF,28,0)+VLOOKUP(E:E,'（居民）工资表-6月'!E:AG,29,0),0)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27000</v>
      </c>
      <c r="T10" s="91">
        <f>5000+IFERROR(VLOOKUP($E:$E,'（居民）工资表-6月'!$E:$T,16,0),0)</f>
        <v>15000</v>
      </c>
      <c r="U10" s="91">
        <f>Q10+IFERROR(VLOOKUP($E:$E,'（居民）工资表-6月'!$E:$U,17,0),0)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IFERROR(VLOOKUP(E:E,'（居民）工资表-6月'!E:AF,28,0)+VLOOKUP(E:E,'（居民）工资表-6月'!E:AG,29,0),0)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30000</v>
      </c>
      <c r="T11" s="91">
        <f>5000+IFERROR(VLOOKUP($E:$E,'（居民）工资表-6月'!$E:$T,16,0),0)</f>
        <v>15000</v>
      </c>
      <c r="U11" s="91">
        <f>Q11+IFERROR(VLOOKUP($E:$E,'（居民）工资表-6月'!$E:$U,17,0),0)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IFERROR(VLOOKUP(E:E,'（居民）工资表-6月'!E:AF,28,0)+VLOOKUP(E:E,'（居民）工资表-6月'!E:AG,29,0),0)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33000</v>
      </c>
      <c r="T12" s="91">
        <f>5000+IFERROR(VLOOKUP($E:$E,'（居民）工资表-6月'!$E:$T,16,0),0)</f>
        <v>15000</v>
      </c>
      <c r="U12" s="91">
        <f>Q12+IFERROR(VLOOKUP($E:$E,'（居民）工资表-6月'!$E:$U,17,0),0)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IFERROR(VLOOKUP(E:E,'（居民）工资表-6月'!E:AF,28,0)+VLOOKUP(E:E,'（居民）工资表-6月'!E:AG,29,0),0)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36000</v>
      </c>
      <c r="T13" s="91">
        <f>5000+IFERROR(VLOOKUP($E:$E,'（居民）工资表-6月'!$E:$T,16,0),0)</f>
        <v>15000</v>
      </c>
      <c r="U13" s="91">
        <f>Q13+IFERROR(VLOOKUP($E:$E,'（居民）工资表-6月'!$E:$U,17,0),0)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IFERROR(VLOOKUP(E:E,'（居民）工资表-6月'!E:AF,28,0)+VLOOKUP(E:E,'（居民）工资表-6月'!E:AG,29,0),0)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39000</v>
      </c>
      <c r="T14" s="91">
        <f>5000+IFERROR(VLOOKUP($E:$E,'（居民）工资表-6月'!$E:$T,16,0),0)</f>
        <v>15000</v>
      </c>
      <c r="U14" s="91">
        <f>Q14+IFERROR(VLOOKUP($E:$E,'（居民）工资表-6月'!$E:$U,17,0),0)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IFERROR(VLOOKUP(E:E,'（居民）工资表-6月'!E:AF,28,0)+VLOOKUP(E:E,'（居民）工资表-6月'!E:AG,29,0),0)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42000</v>
      </c>
      <c r="T15" s="91">
        <f>5000+IFERROR(VLOOKUP($E:$E,'（居民）工资表-6月'!$E:$T,16,0),0)</f>
        <v>15000</v>
      </c>
      <c r="U15" s="91">
        <f>Q15+IFERROR(VLOOKUP($E:$E,'（居民）工资表-6月'!$E:$U,17,0),0)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IFERROR(VLOOKUP(E:E,'（居民）工资表-6月'!E:AF,28,0)+VLOOKUP(E:E,'（居民）工资表-6月'!E:AG,29,0),0)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45000</v>
      </c>
      <c r="T16" s="91">
        <f>5000+IFERROR(VLOOKUP($E:$E,'（居民）工资表-6月'!$E:$T,16,0),0)</f>
        <v>15000</v>
      </c>
      <c r="U16" s="91">
        <f>Q16+IFERROR(VLOOKUP($E:$E,'（居民）工资表-6月'!$E:$U,17,0),0)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IFERROR(VLOOKUP(E:E,'（居民）工资表-6月'!E:AF,28,0)+VLOOKUP(E:E,'（居民）工资表-6月'!E:AG,29,0),0)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48000</v>
      </c>
      <c r="T17" s="91">
        <f>5000+IFERROR(VLOOKUP($E:$E,'（居民）工资表-6月'!$E:$T,16,0),0)</f>
        <v>15000</v>
      </c>
      <c r="U17" s="91">
        <f>Q17+IFERROR(VLOOKUP($E:$E,'（居民）工资表-6月'!$E:$U,17,0),0)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IFERROR(VLOOKUP(E:E,'（居民）工资表-6月'!E:AF,28,0)+VLOOKUP(E:E,'（居民）工资表-6月'!E:AG,29,0),0)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51000</v>
      </c>
      <c r="T18" s="91">
        <f>5000+IFERROR(VLOOKUP($E:$E,'（居民）工资表-6月'!$E:$T,16,0),0)</f>
        <v>15000</v>
      </c>
      <c r="U18" s="91">
        <f>Q18+IFERROR(VLOOKUP($E:$E,'（居民）工资表-6月'!$E:$U,17,0),0)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IFERROR(VLOOKUP(E:E,'（居民）工资表-6月'!E:AF,28,0)+VLOOKUP(E:E,'（居民）工资表-6月'!E:AG,29,0),0)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54000</v>
      </c>
      <c r="T19" s="91">
        <f>5000+IFERROR(VLOOKUP($E:$E,'（居民）工资表-6月'!$E:$T,16,0),0)</f>
        <v>15000</v>
      </c>
      <c r="U19" s="91">
        <f>Q19+IFERROR(VLOOKUP($E:$E,'（居民）工资表-6月'!$E:$U,17,0),0)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IFERROR(VLOOKUP(E:E,'（居民）工资表-6月'!E:AF,28,0)+VLOOKUP(E:E,'（居民）工资表-6月'!E:AG,29,0),0)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57000</v>
      </c>
      <c r="T20" s="91">
        <f>5000+IFERROR(VLOOKUP($E:$E,'（居民）工资表-6月'!$E:$T,16,0),0)</f>
        <v>15000</v>
      </c>
      <c r="U20" s="91">
        <f>Q20+IFERROR(VLOOKUP($E:$E,'（居民）工资表-6月'!$E:$U,17,0),0)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IFERROR(VLOOKUP(E:E,'（居民）工资表-6月'!E:AF,28,0)+VLOOKUP(E:E,'（居民）工资表-6月'!E:AG,29,0),0)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60000</v>
      </c>
      <c r="T21" s="91">
        <f>5000+IFERROR(VLOOKUP($E:$E,'（居民）工资表-6月'!$E:$T,16,0),0)</f>
        <v>15000</v>
      </c>
      <c r="U21" s="91">
        <f>Q21+IFERROR(VLOOKUP($E:$E,'（居民）工资表-6月'!$E:$U,17,0),0)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IFERROR(VLOOKUP(E:E,'（居民）工资表-6月'!E:AF,28,0)+VLOOKUP(E:E,'（居民）工资表-6月'!E:AG,29,0),0)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63000</v>
      </c>
      <c r="T22" s="91">
        <f>5000+IFERROR(VLOOKUP($E:$E,'（居民）工资表-6月'!$E:$T,16,0),0)</f>
        <v>15000</v>
      </c>
      <c r="U22" s="91">
        <f>Q22+IFERROR(VLOOKUP($E:$E,'（居民）工资表-6月'!$E:$U,17,0),0)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IFERROR(VLOOKUP(E:E,'（居民）工资表-6月'!E:AF,28,0)+VLOOKUP(E:E,'（居民）工资表-6月'!E:AG,29,0),0)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66000</v>
      </c>
      <c r="T23" s="91">
        <f>5000+IFERROR(VLOOKUP($E:$E,'（居民）工资表-6月'!$E:$T,16,0),0)</f>
        <v>15000</v>
      </c>
      <c r="U23" s="91">
        <f>Q23+IFERROR(VLOOKUP($E:$E,'（居民）工资表-6月'!$E:$U,17,0),0)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IFERROR(VLOOKUP(E:E,'（居民）工资表-6月'!E:AF,28,0)+VLOOKUP(E:E,'（居民）工资表-6月'!E:AG,29,0),0)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106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12000</v>
      </c>
      <c r="T4" s="91">
        <f>5000+IFERROR(VLOOKUP($E:$E,'（居民）工资表-7月'!$E:$T,16,0),0)</f>
        <v>20000</v>
      </c>
      <c r="U4" s="91">
        <f>Q4+IFERROR(VLOOKUP($E:$E,'（居民）工资表-7月'!$E:$U,17,0),0)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106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16000</v>
      </c>
      <c r="T5" s="91">
        <f>5000+IFERROR(VLOOKUP($E:$E,'（居民）工资表-7月'!$E:$T,16,0),0)</f>
        <v>20000</v>
      </c>
      <c r="U5" s="91">
        <f>Q5+IFERROR(VLOOKUP($E:$E,'（居民）工资表-7月'!$E:$U,17,0),0)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106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20000</v>
      </c>
      <c r="T6" s="91">
        <f>5000+IFERROR(VLOOKUP($E:$E,'（居民）工资表-7月'!$E:$T,16,0),0)</f>
        <v>20000</v>
      </c>
      <c r="U6" s="91">
        <f>Q6+IFERROR(VLOOKUP($E:$E,'（居民）工资表-7月'!$E:$U,17,0),0)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106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24000</v>
      </c>
      <c r="T7" s="91">
        <f>5000+IFERROR(VLOOKUP($E:$E,'（居民）工资表-7月'!$E:$T,16,0),0)</f>
        <v>20000</v>
      </c>
      <c r="U7" s="91">
        <f>Q7+IFERROR(VLOOKUP($E:$E,'（居民）工资表-7月'!$E:$U,17,0),0)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106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28000</v>
      </c>
      <c r="T8" s="91">
        <f>5000+IFERROR(VLOOKUP($E:$E,'（居民）工资表-7月'!$E:$T,16,0),0)</f>
        <v>20000</v>
      </c>
      <c r="U8" s="91">
        <f>Q8+IFERROR(VLOOKUP($E:$E,'（居民）工资表-7月'!$E:$U,17,0),0)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IFERROR(VLOOKUP(E:E,'（居民）工资表-7月'!E:AF,28,0)+VLOOKUP(E:E,'（居民）工资表-7月'!E:AG,29,0),0)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106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32000</v>
      </c>
      <c r="T9" s="91">
        <f>5000+IFERROR(VLOOKUP($E:$E,'（居民）工资表-7月'!$E:$T,16,0),0)</f>
        <v>20000</v>
      </c>
      <c r="U9" s="91">
        <f>Q9+IFERROR(VLOOKUP($E:$E,'（居民）工资表-7月'!$E:$U,17,0),0)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IFERROR(VLOOKUP(E:E,'（居民）工资表-7月'!E:AF,28,0)+VLOOKUP(E:E,'（居民）工资表-7月'!E:AG,29,0),0)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106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36000</v>
      </c>
      <c r="T10" s="91">
        <f>5000+IFERROR(VLOOKUP($E:$E,'（居民）工资表-7月'!$E:$T,16,0),0)</f>
        <v>20000</v>
      </c>
      <c r="U10" s="91">
        <f>Q10+IFERROR(VLOOKUP($E:$E,'（居民）工资表-7月'!$E:$U,17,0),0)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IFERROR(VLOOKUP(E:E,'（居民）工资表-7月'!E:AF,28,0)+VLOOKUP(E:E,'（居民）工资表-7月'!E:AG,29,0),0)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106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40000</v>
      </c>
      <c r="T11" s="91">
        <f>5000+IFERROR(VLOOKUP($E:$E,'（居民）工资表-7月'!$E:$T,16,0),0)</f>
        <v>20000</v>
      </c>
      <c r="U11" s="91">
        <f>Q11+IFERROR(VLOOKUP($E:$E,'（居民）工资表-7月'!$E:$U,17,0),0)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IFERROR(VLOOKUP(E:E,'（居民）工资表-7月'!E:AF,28,0)+VLOOKUP(E:E,'（居民）工资表-7月'!E:AG,29,0),0)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106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44000</v>
      </c>
      <c r="T12" s="91">
        <f>5000+IFERROR(VLOOKUP($E:$E,'（居民）工资表-7月'!$E:$T,16,0),0)</f>
        <v>20000</v>
      </c>
      <c r="U12" s="91">
        <f>Q12+IFERROR(VLOOKUP($E:$E,'（居民）工资表-7月'!$E:$U,17,0),0)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IFERROR(VLOOKUP(E:E,'（居民）工资表-7月'!E:AF,28,0)+VLOOKUP(E:E,'（居民）工资表-7月'!E:AG,29,0),0)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106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48000</v>
      </c>
      <c r="T13" s="91">
        <f>5000+IFERROR(VLOOKUP($E:$E,'（居民）工资表-7月'!$E:$T,16,0),0)</f>
        <v>20000</v>
      </c>
      <c r="U13" s="91">
        <f>Q13+IFERROR(VLOOKUP($E:$E,'（居民）工资表-7月'!$E:$U,17,0),0)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IFERROR(VLOOKUP(E:E,'（居民）工资表-7月'!E:AF,28,0)+VLOOKUP(E:E,'（居民）工资表-7月'!E:AG,29,0),0)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106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52000</v>
      </c>
      <c r="T14" s="91">
        <f>5000+IFERROR(VLOOKUP($E:$E,'（居民）工资表-7月'!$E:$T,16,0),0)</f>
        <v>20000</v>
      </c>
      <c r="U14" s="91">
        <f>Q14+IFERROR(VLOOKUP($E:$E,'（居民）工资表-7月'!$E:$U,17,0),0)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IFERROR(VLOOKUP(E:E,'（居民）工资表-7月'!E:AF,28,0)+VLOOKUP(E:E,'（居民）工资表-7月'!E:AG,29,0),0)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106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56000</v>
      </c>
      <c r="T15" s="91">
        <f>5000+IFERROR(VLOOKUP($E:$E,'（居民）工资表-7月'!$E:$T,16,0),0)</f>
        <v>20000</v>
      </c>
      <c r="U15" s="91">
        <f>Q15+IFERROR(VLOOKUP($E:$E,'（居民）工资表-7月'!$E:$U,17,0),0)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IFERROR(VLOOKUP(E:E,'（居民）工资表-7月'!E:AF,28,0)+VLOOKUP(E:E,'（居民）工资表-7月'!E:AG,29,0),0)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106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60000</v>
      </c>
      <c r="T16" s="91">
        <f>5000+IFERROR(VLOOKUP($E:$E,'（居民）工资表-7月'!$E:$T,16,0),0)</f>
        <v>20000</v>
      </c>
      <c r="U16" s="91">
        <f>Q16+IFERROR(VLOOKUP($E:$E,'（居民）工资表-7月'!$E:$U,17,0),0)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IFERROR(VLOOKUP(E:E,'（居民）工资表-7月'!E:AF,28,0)+VLOOKUP(E:E,'（居民）工资表-7月'!E:AG,29,0),0)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106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64000</v>
      </c>
      <c r="T17" s="91">
        <f>5000+IFERROR(VLOOKUP($E:$E,'（居民）工资表-7月'!$E:$T,16,0),0)</f>
        <v>20000</v>
      </c>
      <c r="U17" s="91">
        <f>Q17+IFERROR(VLOOKUP($E:$E,'（居民）工资表-7月'!$E:$U,17,0),0)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IFERROR(VLOOKUP(E:E,'（居民）工资表-7月'!E:AF,28,0)+VLOOKUP(E:E,'（居民）工资表-7月'!E:AG,29,0),0)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106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68000</v>
      </c>
      <c r="T18" s="91">
        <f>5000+IFERROR(VLOOKUP($E:$E,'（居民）工资表-7月'!$E:$T,16,0),0)</f>
        <v>20000</v>
      </c>
      <c r="U18" s="91">
        <f>Q18+IFERROR(VLOOKUP($E:$E,'（居民）工资表-7月'!$E:$U,17,0),0)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IFERROR(VLOOKUP(E:E,'（居民）工资表-7月'!E:AF,28,0)+VLOOKUP(E:E,'（居民）工资表-7月'!E:AG,29,0),0)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106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72000</v>
      </c>
      <c r="T19" s="91">
        <f>5000+IFERROR(VLOOKUP($E:$E,'（居民）工资表-7月'!$E:$T,16,0),0)</f>
        <v>20000</v>
      </c>
      <c r="U19" s="91">
        <f>Q19+IFERROR(VLOOKUP($E:$E,'（居民）工资表-7月'!$E:$U,17,0),0)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IFERROR(VLOOKUP(E:E,'（居民）工资表-7月'!E:AF,28,0)+VLOOKUP(E:E,'（居民）工资表-7月'!E:AG,29,0),0)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106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76000</v>
      </c>
      <c r="T20" s="91">
        <f>5000+IFERROR(VLOOKUP($E:$E,'（居民）工资表-7月'!$E:$T,16,0),0)</f>
        <v>20000</v>
      </c>
      <c r="U20" s="91">
        <f>Q20+IFERROR(VLOOKUP($E:$E,'（居民）工资表-7月'!$E:$U,17,0),0)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IFERROR(VLOOKUP(E:E,'（居民）工资表-7月'!E:AF,28,0)+VLOOKUP(E:E,'（居民）工资表-7月'!E:AG,29,0),0)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106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80000</v>
      </c>
      <c r="T21" s="91">
        <f>5000+IFERROR(VLOOKUP($E:$E,'（居民）工资表-7月'!$E:$T,16,0),0)</f>
        <v>20000</v>
      </c>
      <c r="U21" s="91">
        <f>Q21+IFERROR(VLOOKUP($E:$E,'（居民）工资表-7月'!$E:$U,17,0),0)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IFERROR(VLOOKUP(E:E,'（居民）工资表-7月'!E:AF,28,0)+VLOOKUP(E:E,'（居民）工资表-7月'!E:AG,29,0),0)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106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84000</v>
      </c>
      <c r="T22" s="91">
        <f>5000+IFERROR(VLOOKUP($E:$E,'（居民）工资表-7月'!$E:$T,16,0),0)</f>
        <v>20000</v>
      </c>
      <c r="U22" s="91">
        <f>Q22+IFERROR(VLOOKUP($E:$E,'（居民）工资表-7月'!$E:$U,17,0),0)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IFERROR(VLOOKUP(E:E,'（居民）工资表-7月'!E:AF,28,0)+VLOOKUP(E:E,'（居民）工资表-7月'!E:AG,29,0),0)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106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88000</v>
      </c>
      <c r="T23" s="91">
        <f>5000+IFERROR(VLOOKUP($E:$E,'（居民）工资表-7月'!$E:$T,16,0),0)</f>
        <v>20000</v>
      </c>
      <c r="U23" s="91">
        <f>Q23+IFERROR(VLOOKUP($E:$E,'（居民）工资表-7月'!$E:$U,17,0),0)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IFERROR(VLOOKUP(E:E,'（居民）工资表-7月'!E:AF,28,0)+VLOOKUP(E:E,'（居民）工资表-7月'!E:AG,29,0),0)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（居民）工资表-1月</vt:lpstr>
      <vt:lpstr>付款通知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dcterms:created xsi:type="dcterms:W3CDTF">2018-08-01T08:19:00Z</dcterms:created>
  <cp:lastPrinted>2019-02-02T09:30:00Z</cp:lastPrinted>
  <dcterms:modified xsi:type="dcterms:W3CDTF">2021-02-01T09:36:47Z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2052-11.1.0.10314</vt:lpwstr>
  </property>
</Properties>
</file>