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40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社保" sheetId="27" state="hidden" r:id="rId4"/>
    <sheet name="（居民）工资表-3月" sheetId="16" state="hidden" r:id="rId5"/>
    <sheet name="（居民）工资表-4月" sheetId="17" state="hidden" r:id="rId6"/>
    <sheet name="（居民）工资表-5月" sheetId="18" state="hidden" r:id="rId7"/>
    <sheet name="社保1" sheetId="28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（居民）工资表-10月" sheetId="23" state="hidden" r:id="rId13"/>
    <sheet name="（居民）工资表-11月" sheetId="24" r:id="rId14"/>
    <sheet name="（居民）工资表-12月" sheetId="25" state="hidden" r:id="rId15"/>
    <sheet name="Sheet1" sheetId="14" state="hidden" r:id="rId16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4" hidden="1">'（居民）工资表-3月'!$A$3:$AT$5</definedName>
    <definedName name="_xlnm._FilterDatabase" localSheetId="5" hidden="1">'（居民）工资表-4月'!$A$3:$AT$5</definedName>
    <definedName name="_xlnm._FilterDatabase" localSheetId="6" hidden="1">'（居民）工资表-5月'!$A$3:$AT$5</definedName>
    <definedName name="_xlnm._FilterDatabase" localSheetId="8" hidden="1">'（居民）工资表-6月'!$A$3:$AT$5</definedName>
    <definedName name="_xlnm._FilterDatabase" localSheetId="9" hidden="1">'（居民）工资表-7月'!$A$3:$AT$5</definedName>
    <definedName name="_xlnm._FilterDatabase" localSheetId="10" hidden="1">'（居民）工资表-8月'!$A$3:$AT$5</definedName>
    <definedName name="_xlnm._FilterDatabase" localSheetId="11" hidden="1">'（居民）工资表-9月'!$A$3:$AT$5</definedName>
    <definedName name="_xlnm._FilterDatabase" localSheetId="12" hidden="1">'（居民）工资表-10月'!$A$3:$AT$5</definedName>
    <definedName name="_xlnm._FilterDatabase" localSheetId="13" hidden="1">'（居民）工资表-11月'!$A$3:$AT$5</definedName>
    <definedName name="_xlnm._FilterDatabase" localSheetId="14" hidden="1">'（居民）工资表-12月'!$A$3:$AT$24</definedName>
    <definedName name="_xlnm.Print_Area" localSheetId="12">'（居民）工资表-10月'!$A$1:$AT$11</definedName>
    <definedName name="_xlnm.Print_Area" localSheetId="13">'（居民）工资表-11月'!$A$1:$AT$11</definedName>
    <definedName name="_xlnm.Print_Area" localSheetId="14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4">'（居民）工资表-3月'!$A$1:$AT$11</definedName>
    <definedName name="_xlnm.Print_Area" localSheetId="5">'（居民）工资表-4月'!$A$1:$AT$11</definedName>
    <definedName name="_xlnm.Print_Area" localSheetId="6">'（居民）工资表-5月'!$A$1:$AT$11</definedName>
    <definedName name="_xlnm.Print_Area" localSheetId="8">'（居民）工资表-6月'!$A$1:$AT$11</definedName>
    <definedName name="_xlnm.Print_Area" localSheetId="9">'（居民）工资表-7月'!$A$1:$AT$11</definedName>
    <definedName name="_xlnm.Print_Area" localSheetId="10">'（居民）工资表-8月'!$A$1:$AT$11</definedName>
    <definedName name="_xlnm.Print_Area" localSheetId="11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<sst xmlns="http://schemas.openxmlformats.org/spreadsheetml/2006/main" count="1163" uniqueCount="189">
  <si>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</si>
  <si>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</si>
  <si>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</si>
  <si>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</si>
  <si>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</si>
  <si>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</si>
  <si>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</si>
  <si>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</si>
  <si>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</si>
  <si>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</si>
  <si>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</si>
  <si>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</si>
  <si>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</si>
  <si>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</si>
  <si>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</si>
  <si>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</si>
  <si>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</si>
  <si>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</si>
  <si>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</si>
  <si>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</si>
  <si>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</si>
  <si>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</si>
  <si>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</si>
  <si>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</si>
  <si>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</si>
  <si>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</si>
  <si>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</si>
  <si>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</si>
  <si>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</si>
  <si>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</si>
  <si>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</si>
  <si>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</si>
  <si>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</si>
  <si>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</si>
  <si>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</si>
  <si>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</si>
  <si>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</si>
  <si>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</si>
  <si>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</si>
  <si>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</si>
  <si>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</si>
  <si>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</si>
  <si>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</si>
  <si>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</si>
  <si>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</si>
  <si>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</si>
  <si>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</si>
  <si>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</si>
  <si>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</si>
  <si>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</si>
  <si>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</si>
  <si>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</si>
  <si>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</si>
  <si>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</si>
  <si>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</si>
  <si>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</si>
  <si>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</si>
  <si>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</si>
  <si>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</si>
  <si>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</si>
  <si>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</si>
  <si>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</si>
  <si>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</si>
  <si>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</si>
  <si>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</si>
  <si>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</si>
  <si>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</si>
  <si>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</si>
  <si>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</si>
  <si>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</si>
  <si>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2021年11月8日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</si>
  <si>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</si>
  <si>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</si>
  <si>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</si>
  <si>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</si>
  <si>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</si>
  <si>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</si>
  <si>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</si>
  <si>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</si>
  <si>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</si>
  <si>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</si>
  <si>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</si>
  <si>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</si>
  <si>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</si>
  <si>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</si>
  <si>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</si>
  <si>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</si>
  <si>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</si>
  <si>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</si>
  <si>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</si>
  <si>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</si>
  <si>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</si>
  <si>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</si>
  <si>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</si>
  <si>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</si>
  <si>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</si>
  <si>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</si>
  <si>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</si>
  <si>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</si>
  <si>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</si>
  <si>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</si>
  <si>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</si>
  <si>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</si>
  <si>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</si>
  <si>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</si>
  <si>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</si>
  <si>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</si>
  <si>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</si>
  <si>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</si>
  <si>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</si>
  <si>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</si>
  <si>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</si>
  <si>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</si>
  <si>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</si>
  <si>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</si>
  <si>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</si>
  <si>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</si>
  <si>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</si>
  <si>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</si>
  <si>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</si>
  <si>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</si>
  <si>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</si>
  <si>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</si>
  <si>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</si>
  <si>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</si>
  <si>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</si>
  <si>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</si>
  <si>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</si>
  <si>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</si>
  <si>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</si>
  <si>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</si>
  <si>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</si>
  <si>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</si>
  <si>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</si>
  <si>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北京菲利华科技有限公司</t>
  </si>
  <si>
    <t>重庆</t>
  </si>
  <si>
    <t>1800</t>
  </si>
  <si>
    <t>重庆1月</t>
  </si>
  <si>
    <t>女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</si>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</sst>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0.00_ "/>
    <numFmt numFmtId="44" formatCode="_ &quot;￥&quot;* #,##0.00_ ;_ &quot;￥&quot;* \-#,##0.00_ ;_ &quot;￥&quot;* &quot;-&quot;??_ ;_ @_ "/>
    <numFmt numFmtId="177" formatCode="[DBNum2][$-804]General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Geneva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u/>
      <sz val="10"/>
      <color indexed="12"/>
      <name val="新細明體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Helv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5" fillId="21" borderId="38" applyNumberFormat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70" fillId="0" borderId="0">
      <alignment vertical="center"/>
    </xf>
    <xf numFmtId="0" fontId="61" fillId="0" borderId="3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9" fillId="0" borderId="0"/>
    <xf numFmtId="0" fontId="63" fillId="25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30" borderId="44" applyNumberFormat="0" applyFont="0" applyAlignment="0" applyProtection="0">
      <alignment vertical="center"/>
    </xf>
    <xf numFmtId="0" fontId="6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3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66" fillId="0" borderId="0"/>
    <xf numFmtId="0" fontId="83" fillId="0" borderId="45" applyNumberFormat="0" applyFill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8" fillId="0" borderId="46" applyNumberFormat="0" applyFill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71" fillId="26" borderId="41" applyNumberFormat="0" applyAlignment="0" applyProtection="0">
      <alignment vertical="center"/>
    </xf>
    <xf numFmtId="0" fontId="86" fillId="26" borderId="3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87" fillId="43" borderId="48" applyNumberFormat="0" applyAlignment="0" applyProtection="0">
      <alignment vertical="center"/>
    </xf>
    <xf numFmtId="0" fontId="69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84" fillId="0" borderId="47" applyNumberFormat="0" applyFill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90" fillId="44" borderId="0" applyNumberFormat="0" applyBorder="0" applyAlignment="0" applyProtection="0">
      <alignment vertical="center"/>
    </xf>
    <xf numFmtId="0" fontId="69" fillId="0" borderId="0">
      <alignment vertical="center"/>
    </xf>
    <xf numFmtId="0" fontId="68" fillId="16" borderId="39" applyNumberFormat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9" fillId="0" borderId="0"/>
    <xf numFmtId="0" fontId="91" fillId="46" borderId="50" applyNumberFormat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/>
    <xf numFmtId="0" fontId="6" fillId="32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53" borderId="0" applyNumberFormat="0" applyBorder="0" applyAlignment="0" applyProtection="0">
      <alignment vertical="center"/>
    </xf>
    <xf numFmtId="0" fontId="76" fillId="54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76" fillId="61" borderId="0" applyNumberFormat="0" applyBorder="0" applyAlignment="0" applyProtection="0">
      <alignment vertical="center"/>
    </xf>
    <xf numFmtId="0" fontId="70" fillId="0" borderId="0"/>
    <xf numFmtId="0" fontId="7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0" fillId="0" borderId="0"/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9" fillId="0" borderId="0">
      <alignment vertical="center"/>
    </xf>
    <xf numFmtId="0" fontId="93" fillId="34" borderId="0" applyNumberFormat="0" applyBorder="0" applyAlignment="0" applyProtection="0">
      <alignment vertical="center"/>
    </xf>
    <xf numFmtId="0" fontId="70" fillId="0" borderId="0"/>
    <xf numFmtId="0" fontId="6" fillId="22" borderId="0" applyNumberFormat="0" applyBorder="0" applyAlignment="0" applyProtection="0">
      <alignment vertical="center"/>
    </xf>
    <xf numFmtId="0" fontId="69" fillId="0" borderId="0"/>
    <xf numFmtId="0" fontId="59" fillId="5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/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8" fillId="16" borderId="3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8" fillId="16" borderId="3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85" fillId="42" borderId="3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8" fillId="16" borderId="3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6" fillId="27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9" fillId="0" borderId="0"/>
    <xf numFmtId="0" fontId="68" fillId="16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3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91" fillId="46" borderId="5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1" fillId="46" borderId="5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2" fillId="16" borderId="37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36" applyNumberFormat="0" applyFon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69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9" fillId="0" borderId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56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76" fontId="6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3" fillId="34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75" fillId="0" borderId="43" applyNumberFormat="0" applyFill="0" applyAlignment="0" applyProtection="0">
      <alignment vertical="center"/>
    </xf>
    <xf numFmtId="0" fontId="75" fillId="0" borderId="43" applyNumberFormat="0" applyFill="0" applyAlignment="0" applyProtection="0">
      <alignment vertical="center"/>
    </xf>
    <xf numFmtId="0" fontId="75" fillId="0" borderId="43" applyNumberFormat="0" applyFill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75" fillId="0" borderId="43" applyNumberFormat="0" applyFill="0" applyAlignment="0" applyProtection="0">
      <alignment vertical="center"/>
    </xf>
    <xf numFmtId="0" fontId="75" fillId="0" borderId="43" applyNumberFormat="0" applyFill="0" applyAlignment="0" applyProtection="0">
      <alignment vertical="center"/>
    </xf>
    <xf numFmtId="0" fontId="6" fillId="0" borderId="0">
      <alignment vertical="center"/>
    </xf>
    <xf numFmtId="0" fontId="75" fillId="0" borderId="43" applyNumberFormat="0" applyFill="0" applyAlignment="0" applyProtection="0">
      <alignment vertical="center"/>
    </xf>
    <xf numFmtId="0" fontId="75" fillId="0" borderId="43" applyNumberFormat="0" applyFill="0" applyAlignment="0" applyProtection="0">
      <alignment vertical="center"/>
    </xf>
    <xf numFmtId="0" fontId="74" fillId="0" borderId="42" applyNumberFormat="0" applyFill="0" applyAlignment="0" applyProtection="0">
      <alignment vertical="center"/>
    </xf>
    <xf numFmtId="0" fontId="74" fillId="0" borderId="42" applyNumberFormat="0" applyFill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74" fillId="0" borderId="42" applyNumberFormat="0" applyFill="0" applyAlignment="0" applyProtection="0">
      <alignment vertical="center"/>
    </xf>
    <xf numFmtId="0" fontId="74" fillId="0" borderId="42" applyNumberFormat="0" applyFill="0" applyAlignment="0" applyProtection="0">
      <alignment vertical="center"/>
    </xf>
    <xf numFmtId="0" fontId="74" fillId="0" borderId="42" applyNumberFormat="0" applyFill="0" applyAlignment="0" applyProtection="0">
      <alignment vertical="center"/>
    </xf>
    <xf numFmtId="0" fontId="98" fillId="0" borderId="0"/>
    <xf numFmtId="0" fontId="74" fillId="0" borderId="42" applyNumberFormat="0" applyFill="0" applyAlignment="0" applyProtection="0">
      <alignment vertical="center"/>
    </xf>
    <xf numFmtId="0" fontId="74" fillId="0" borderId="4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3" fillId="3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3" fillId="34" borderId="0" applyNumberFormat="0" applyBorder="0" applyAlignment="0" applyProtection="0">
      <alignment vertical="center"/>
    </xf>
    <xf numFmtId="0" fontId="93" fillId="34" borderId="0" applyNumberFormat="0" applyBorder="0" applyAlignment="0" applyProtection="0">
      <alignment vertical="center"/>
    </xf>
    <xf numFmtId="0" fontId="9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9" fillId="0" borderId="0">
      <alignment vertical="center"/>
    </xf>
    <xf numFmtId="0" fontId="69" fillId="0" borderId="0"/>
    <xf numFmtId="0" fontId="69" fillId="0" borderId="0">
      <alignment vertical="center"/>
    </xf>
    <xf numFmtId="0" fontId="69" fillId="0" borderId="0">
      <alignment vertical="center"/>
    </xf>
    <xf numFmtId="0" fontId="6" fillId="0" borderId="0">
      <alignment vertical="center"/>
    </xf>
    <xf numFmtId="0" fontId="59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85" fillId="42" borderId="37" applyNumberFormat="0" applyAlignment="0" applyProtection="0">
      <alignment vertical="center"/>
    </xf>
    <xf numFmtId="0" fontId="69" fillId="0" borderId="0">
      <alignment vertical="center"/>
    </xf>
    <xf numFmtId="0" fontId="85" fillId="42" borderId="37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85" fillId="42" borderId="37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59" fillId="31" borderId="0" applyNumberFormat="0" applyBorder="0" applyAlignment="0" applyProtection="0">
      <alignment vertical="center"/>
    </xf>
    <xf numFmtId="0" fontId="6" fillId="0" borderId="0"/>
    <xf numFmtId="0" fontId="59" fillId="31" borderId="0" applyNumberFormat="0" applyBorder="0" applyAlignment="0" applyProtection="0">
      <alignment vertical="center"/>
    </xf>
    <xf numFmtId="0" fontId="69" fillId="0" borderId="0"/>
    <xf numFmtId="0" fontId="59" fillId="31" borderId="0" applyNumberFormat="0" applyBorder="0" applyAlignment="0" applyProtection="0">
      <alignment vertical="center"/>
    </xf>
    <xf numFmtId="0" fontId="69" fillId="0" borderId="0"/>
    <xf numFmtId="0" fontId="59" fillId="31" borderId="0" applyNumberFormat="0" applyBorder="0" applyAlignment="0" applyProtection="0">
      <alignment vertical="center"/>
    </xf>
    <xf numFmtId="0" fontId="69" fillId="0" borderId="0"/>
    <xf numFmtId="0" fontId="6" fillId="0" borderId="0">
      <alignment vertical="center"/>
    </xf>
    <xf numFmtId="0" fontId="6" fillId="0" borderId="0">
      <alignment vertical="center"/>
    </xf>
    <xf numFmtId="0" fontId="6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5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" fillId="0" borderId="0">
      <alignment vertical="center"/>
    </xf>
    <xf numFmtId="0" fontId="85" fillId="42" borderId="37" applyNumberFormat="0" applyAlignment="0" applyProtection="0">
      <alignment vertical="center"/>
    </xf>
    <xf numFmtId="0" fontId="69" fillId="0" borderId="0"/>
    <xf numFmtId="0" fontId="70" fillId="0" borderId="0">
      <alignment vertical="center"/>
    </xf>
    <xf numFmtId="0" fontId="5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8" fillId="0" borderId="0"/>
    <xf numFmtId="0" fontId="88" fillId="0" borderId="0" applyNumberFormat="0" applyFill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1" fillId="46" borderId="50" applyNumberFormat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91" fillId="46" borderId="50" applyNumberFormat="0" applyAlignment="0" applyProtection="0">
      <alignment vertical="center"/>
    </xf>
    <xf numFmtId="0" fontId="91" fillId="46" borderId="50" applyNumberFormat="0" applyAlignment="0" applyProtection="0">
      <alignment vertical="center"/>
    </xf>
    <xf numFmtId="0" fontId="91" fillId="46" borderId="50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177" fontId="69" fillId="0" borderId="0"/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177" fontId="0" fillId="0" borderId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68" fillId="16" borderId="39" applyNumberFormat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66" fillId="0" borderId="0"/>
    <xf numFmtId="0" fontId="85" fillId="42" borderId="37" applyNumberFormat="0" applyAlignment="0" applyProtection="0">
      <alignment vertical="center"/>
    </xf>
    <xf numFmtId="0" fontId="66" fillId="0" borderId="0"/>
    <xf numFmtId="0" fontId="85" fillId="42" borderId="37" applyNumberFormat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85" fillId="42" borderId="37" applyNumberFormat="0" applyAlignment="0" applyProtection="0">
      <alignment vertical="center"/>
    </xf>
    <xf numFmtId="0" fontId="100" fillId="0" borderId="0"/>
    <xf numFmtId="0" fontId="70" fillId="0" borderId="0"/>
    <xf numFmtId="0" fontId="66" fillId="0" borderId="0"/>
    <xf numFmtId="0" fontId="66" fillId="0" borderId="0"/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0" fontId="6" fillId="15" borderId="36" applyNumberFormat="0" applyFont="0" applyAlignment="0" applyProtection="0">
      <alignment vertical="center"/>
    </xf>
    <xf numFmtId="177" fontId="0" fillId="0" borderId="0">
      <alignment vertical="center"/>
    </xf>
    <xf numFmtId="177" fontId="69" fillId="0" borderId="0" applyBorder="0"/>
    <xf numFmtId="177" fontId="94" fillId="0" borderId="0" applyNumberFormat="0" applyFill="0" applyBorder="0" applyAlignment="0" applyProtection="0">
      <alignment vertical="center"/>
    </xf>
    <xf numFmtId="177" fontId="69" fillId="0" borderId="0"/>
    <xf numFmtId="38" fontId="69" fillId="0" borderId="0" applyFont="0" applyFill="0" applyBorder="0" applyAlignment="0" applyProtection="0">
      <alignment vertical="center"/>
    </xf>
    <xf numFmtId="177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78" fontId="6" fillId="0" borderId="0" xfId="309" applyNumberFormat="1">
      <alignment vertical="center"/>
    </xf>
    <xf numFmtId="179" fontId="8" fillId="0" borderId="0" xfId="110" applyNumberFormat="1" applyFont="1" applyFill="1" applyBorder="1" applyAlignment="1" applyProtection="1">
      <alignment vertical="center"/>
    </xf>
    <xf numFmtId="179" fontId="9" fillId="0" borderId="0" xfId="110" applyNumberFormat="1" applyFont="1" applyFill="1" applyBorder="1" applyAlignment="1" applyProtection="1">
      <alignment vertical="center"/>
    </xf>
    <xf numFmtId="179" fontId="10" fillId="0" borderId="0" xfId="110" applyNumberFormat="1" applyFont="1" applyFill="1" applyBorder="1" applyAlignment="1" applyProtection="1">
      <alignment vertical="center"/>
    </xf>
    <xf numFmtId="179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79" fontId="11" fillId="3" borderId="5" xfId="110" applyNumberFormat="1" applyFont="1" applyFill="1" applyBorder="1" applyAlignment="1" applyProtection="1">
      <alignment horizontal="center" vertical="center"/>
    </xf>
    <xf numFmtId="179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8" applyNumberFormat="1" applyFont="1" applyFill="1" applyBorder="1" applyAlignment="1" applyProtection="1">
      <alignment horizontal="center" vertical="center" wrapText="1"/>
    </xf>
    <xf numFmtId="0" fontId="13" fillId="3" borderId="5" xfId="398" applyNumberFormat="1" applyFont="1" applyFill="1" applyBorder="1" applyAlignment="1" applyProtection="1">
      <alignment horizontal="center" vertical="center" wrapText="1"/>
    </xf>
    <xf numFmtId="179" fontId="11" fillId="3" borderId="6" xfId="110" applyNumberFormat="1" applyFont="1" applyFill="1" applyBorder="1" applyAlignment="1" applyProtection="1">
      <alignment horizontal="center" vertical="center"/>
    </xf>
    <xf numFmtId="179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8" applyNumberFormat="1" applyFont="1" applyFill="1" applyBorder="1" applyAlignment="1" applyProtection="1">
      <alignment horizontal="center" vertical="center" wrapText="1"/>
    </xf>
    <xf numFmtId="0" fontId="13" fillId="3" borderId="6" xfId="398" applyNumberFormat="1" applyFont="1" applyFill="1" applyBorder="1" applyAlignment="1" applyProtection="1">
      <alignment horizontal="center" vertical="center" wrapText="1"/>
    </xf>
    <xf numFmtId="179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79" fontId="14" fillId="4" borderId="6" xfId="309" applyNumberFormat="1" applyFont="1" applyFill="1" applyBorder="1" applyAlignment="1" applyProtection="1">
      <alignment horizontal="center" vertical="center" shrinkToFit="1"/>
    </xf>
    <xf numFmtId="179" fontId="17" fillId="4" borderId="7" xfId="309" applyNumberFormat="1" applyFont="1" applyFill="1" applyBorder="1" applyAlignment="1" applyProtection="1">
      <alignment horizontal="center" vertical="center" shrinkToFit="1"/>
    </xf>
    <xf numFmtId="179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78" fontId="6" fillId="4" borderId="7" xfId="309" applyNumberFormat="1" applyFont="1" applyFill="1" applyBorder="1" applyAlignment="1">
      <alignment horizontal="center" vertical="center"/>
    </xf>
    <xf numFmtId="180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79" fontId="10" fillId="0" borderId="0" xfId="110" applyNumberFormat="1" applyFont="1" applyFill="1" applyBorder="1" applyAlignment="1" applyProtection="1">
      <alignment horizontal="center" vertical="center"/>
    </xf>
    <xf numFmtId="176" fontId="24" fillId="5" borderId="0" xfId="309" applyNumberFormat="1" applyFont="1" applyFill="1" applyBorder="1" applyAlignment="1">
      <alignment horizontal="center" vertical="center"/>
    </xf>
    <xf numFmtId="14" fontId="12" fillId="3" borderId="5" xfId="398" applyNumberFormat="1" applyFont="1" applyFill="1" applyBorder="1" applyAlignment="1" applyProtection="1">
      <alignment horizontal="center" vertical="center" wrapText="1"/>
    </xf>
    <xf numFmtId="0" fontId="12" fillId="3" borderId="8" xfId="398" applyNumberFormat="1" applyFont="1" applyFill="1" applyBorder="1" applyAlignment="1" applyProtection="1">
      <alignment horizontal="center" vertical="center" wrapText="1"/>
    </xf>
    <xf numFmtId="0" fontId="12" fillId="3" borderId="9" xfId="398" applyNumberFormat="1" applyFont="1" applyFill="1" applyBorder="1" applyAlignment="1" applyProtection="1">
      <alignment horizontal="center" vertical="center" wrapText="1"/>
    </xf>
    <xf numFmtId="0" fontId="12" fillId="3" borderId="10" xfId="398" applyNumberFormat="1" applyFont="1" applyFill="1" applyBorder="1" applyAlignment="1" applyProtection="1">
      <alignment horizontal="center" vertical="center" wrapText="1"/>
    </xf>
    <xf numFmtId="14" fontId="12" fillId="3" borderId="6" xfId="398" applyNumberFormat="1" applyFont="1" applyFill="1" applyBorder="1" applyAlignment="1" applyProtection="1">
      <alignment horizontal="center" vertical="center" wrapText="1"/>
    </xf>
    <xf numFmtId="0" fontId="12" fillId="3" borderId="7" xfId="398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6" fontId="14" fillId="0" borderId="7" xfId="309" applyNumberFormat="1" applyFont="1" applyFill="1" applyBorder="1">
      <alignment vertical="center"/>
    </xf>
    <xf numFmtId="176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9" applyNumberFormat="1" applyFont="1" applyFill="1" applyBorder="1" applyAlignment="1">
      <alignment horizontal="left" vertical="center"/>
    </xf>
    <xf numFmtId="178" fontId="13" fillId="3" borderId="5" xfId="398" applyNumberFormat="1" applyFont="1" applyFill="1" applyBorder="1" applyAlignment="1" applyProtection="1">
      <alignment horizontal="center" vertical="center" wrapText="1"/>
    </xf>
    <xf numFmtId="0" fontId="13" fillId="3" borderId="8" xfId="398" applyNumberFormat="1" applyFont="1" applyFill="1" applyBorder="1" applyAlignment="1" applyProtection="1">
      <alignment horizontal="center" vertical="center" wrapText="1"/>
    </xf>
    <xf numFmtId="0" fontId="13" fillId="3" borderId="9" xfId="398" applyNumberFormat="1" applyFont="1" applyFill="1" applyBorder="1" applyAlignment="1" applyProtection="1">
      <alignment horizontal="center" vertical="center" wrapText="1"/>
    </xf>
    <xf numFmtId="178" fontId="13" fillId="3" borderId="6" xfId="398" applyNumberFormat="1" applyFont="1" applyFill="1" applyBorder="1" applyAlignment="1" applyProtection="1">
      <alignment horizontal="center" vertical="center" wrapText="1"/>
    </xf>
    <xf numFmtId="0" fontId="13" fillId="3" borderId="7" xfId="398" applyNumberFormat="1" applyFont="1" applyFill="1" applyBorder="1" applyAlignment="1" applyProtection="1">
      <alignment horizontal="center" vertical="center" wrapText="1"/>
    </xf>
    <xf numFmtId="176" fontId="14" fillId="4" borderId="7" xfId="309" applyNumberFormat="1" applyFont="1" applyFill="1" applyBorder="1">
      <alignment vertical="center"/>
    </xf>
    <xf numFmtId="176" fontId="14" fillId="4" borderId="10" xfId="309" applyNumberFormat="1" applyFont="1" applyFill="1" applyBorder="1" applyAlignment="1">
      <alignment horizontal="center" vertical="center"/>
    </xf>
    <xf numFmtId="176" fontId="14" fillId="4" borderId="10" xfId="309" applyNumberFormat="1" applyFont="1" applyFill="1" applyBorder="1">
      <alignment vertical="center"/>
    </xf>
    <xf numFmtId="0" fontId="13" fillId="3" borderId="10" xfId="398" applyNumberFormat="1" applyFont="1" applyFill="1" applyBorder="1" applyAlignment="1" applyProtection="1">
      <alignment horizontal="center" vertical="center" wrapText="1"/>
    </xf>
    <xf numFmtId="180" fontId="14" fillId="4" borderId="10" xfId="309" applyNumberFormat="1" applyFont="1" applyFill="1" applyBorder="1" applyAlignment="1" applyProtection="1">
      <alignment horizontal="center" vertical="center"/>
    </xf>
    <xf numFmtId="178" fontId="20" fillId="4" borderId="7" xfId="290" applyNumberFormat="1" applyFont="1" applyFill="1" applyBorder="1" applyAlignment="1" applyProtection="1">
      <alignment horizontal="center" vertical="center"/>
    </xf>
    <xf numFmtId="178" fontId="25" fillId="4" borderId="7" xfId="398" applyNumberFormat="1" applyFont="1" applyFill="1" applyBorder="1" applyAlignment="1" applyProtection="1">
      <alignment horizontal="center" vertical="center"/>
    </xf>
    <xf numFmtId="180" fontId="14" fillId="0" borderId="0" xfId="309" applyNumberFormat="1" applyFont="1" applyFill="1" applyBorder="1" applyAlignment="1" applyProtection="1">
      <alignment horizontal="center" vertical="center"/>
    </xf>
    <xf numFmtId="178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78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78" fontId="8" fillId="3" borderId="6" xfId="110" applyNumberFormat="1" applyFont="1" applyFill="1" applyBorder="1" applyAlignment="1" applyProtection="1">
      <alignment horizontal="center" vertical="center" wrapText="1"/>
    </xf>
    <xf numFmtId="180" fontId="14" fillId="4" borderId="7" xfId="309" applyNumberFormat="1" applyFont="1" applyFill="1" applyBorder="1" applyAlignment="1" applyProtection="1">
      <alignment horizontal="center" vertical="center"/>
    </xf>
    <xf numFmtId="178" fontId="16" fillId="0" borderId="7" xfId="309" applyNumberFormat="1" applyFont="1" applyFill="1" applyBorder="1" applyAlignment="1">
      <alignment horizontal="center" vertical="center" wrapText="1"/>
    </xf>
    <xf numFmtId="180" fontId="14" fillId="0" borderId="7" xfId="309" applyNumberFormat="1" applyFont="1" applyFill="1" applyBorder="1" applyAlignment="1" applyProtection="1">
      <alignment horizontal="center" vertical="center"/>
    </xf>
    <xf numFmtId="178" fontId="17" fillId="4" borderId="7" xfId="309" applyNumberFormat="1" applyFont="1" applyFill="1" applyBorder="1" applyAlignment="1" applyProtection="1">
      <alignment horizontal="center" vertical="center" shrinkToFit="1"/>
    </xf>
    <xf numFmtId="180" fontId="14" fillId="4" borderId="7" xfId="309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8" applyNumberFormat="1" applyFont="1" applyFill="1" applyBorder="1" applyAlignment="1" applyProtection="1">
      <alignment horizontal="center" vertical="center" wrapText="1"/>
    </xf>
    <xf numFmtId="49" fontId="12" fillId="3" borderId="6" xfId="398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177" fontId="26" fillId="0" borderId="0" xfId="486" applyFont="1" applyFill="1" applyBorder="1" applyAlignment="1">
      <alignment horizontal="center" vertical="center" wrapText="1"/>
    </xf>
    <xf numFmtId="177" fontId="27" fillId="0" borderId="0" xfId="486" applyFont="1" applyFill="1" applyBorder="1" applyAlignment="1">
      <alignment horizontal="center" vertical="center" wrapText="1"/>
    </xf>
    <xf numFmtId="177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8" fillId="6" borderId="7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49" fontId="29" fillId="7" borderId="7" xfId="397" applyNumberFormat="1" applyFont="1" applyFill="1" applyBorder="1" applyAlignment="1" applyProtection="1">
      <alignment horizontal="center" vertical="center"/>
    </xf>
    <xf numFmtId="49" fontId="29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177" fontId="27" fillId="0" borderId="8" xfId="486" applyFont="1" applyFill="1" applyBorder="1" applyAlignment="1">
      <alignment horizontal="center" vertical="center" wrapText="1"/>
    </xf>
    <xf numFmtId="177" fontId="27" fillId="0" borderId="9" xfId="486" applyFont="1" applyFill="1" applyBorder="1" applyAlignment="1">
      <alignment horizontal="center" vertical="center" wrapText="1"/>
    </xf>
    <xf numFmtId="178" fontId="28" fillId="6" borderId="7" xfId="486" applyNumberFormat="1" applyFont="1" applyFill="1" applyBorder="1" applyAlignment="1">
      <alignment horizontal="center" vertical="center" wrapText="1"/>
    </xf>
    <xf numFmtId="10" fontId="28" fillId="6" borderId="7" xfId="492" applyNumberFormat="1" applyFont="1" applyFill="1" applyBorder="1" applyAlignment="1">
      <alignment horizontal="center" vertical="center" wrapText="1"/>
    </xf>
    <xf numFmtId="178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78" fontId="29" fillId="0" borderId="7" xfId="486" applyNumberFormat="1" applyFont="1" applyFill="1" applyBorder="1" applyAlignment="1">
      <alignment horizontal="center" vertical="center" wrapText="1"/>
    </xf>
    <xf numFmtId="178" fontId="28" fillId="0" borderId="7" xfId="486" applyNumberFormat="1" applyFont="1" applyFill="1" applyBorder="1" applyAlignment="1">
      <alignment horizontal="center" vertical="center" wrapText="1"/>
    </xf>
    <xf numFmtId="178" fontId="27" fillId="0" borderId="7" xfId="486" applyNumberFormat="1" applyFont="1" applyFill="1" applyBorder="1" applyAlignment="1">
      <alignment horizontal="center" vertical="center" wrapText="1"/>
    </xf>
    <xf numFmtId="178" fontId="28" fillId="6" borderId="7" xfId="492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78" fontId="26" fillId="0" borderId="0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78" fontId="0" fillId="0" borderId="0" xfId="486" applyNumberFormat="1" applyFill="1" applyBorder="1" applyAlignment="1">
      <alignment vertical="center" wrapText="1"/>
    </xf>
    <xf numFmtId="180" fontId="6" fillId="0" borderId="0" xfId="309" applyNumberFormat="1">
      <alignment vertical="center"/>
    </xf>
    <xf numFmtId="177" fontId="31" fillId="0" borderId="0" xfId="486" applyFont="1" applyFill="1" applyBorder="1" applyAlignment="1">
      <alignment horizontal="center" vertical="center" wrapText="1"/>
    </xf>
    <xf numFmtId="0" fontId="31" fillId="0" borderId="7" xfId="486" applyNumberFormat="1" applyFont="1" applyFill="1" applyBorder="1" applyAlignment="1">
      <alignment horizontal="center" vertical="center" wrapText="1"/>
    </xf>
    <xf numFmtId="49" fontId="31" fillId="7" borderId="7" xfId="397" applyNumberFormat="1" applyFont="1" applyFill="1" applyBorder="1" applyAlignment="1" applyProtection="1">
      <alignment horizontal="center" vertical="center"/>
    </xf>
    <xf numFmtId="49" fontId="31" fillId="7" borderId="7" xfId="397" applyNumberFormat="1" applyFont="1" applyFill="1" applyBorder="1" applyAlignment="1" applyProtection="1">
      <alignment horizontal="center" vertical="center" wrapText="1"/>
    </xf>
    <xf numFmtId="0" fontId="31" fillId="8" borderId="7" xfId="486" applyNumberFormat="1" applyFont="1" applyFill="1" applyBorder="1" applyAlignment="1">
      <alignment horizontal="center" vertical="center" wrapText="1"/>
    </xf>
    <xf numFmtId="178" fontId="31" fillId="0" borderId="7" xfId="486" applyNumberFormat="1" applyFont="1" applyFill="1" applyBorder="1" applyAlignment="1">
      <alignment horizontal="center" vertical="center" wrapText="1"/>
    </xf>
    <xf numFmtId="10" fontId="31" fillId="0" borderId="7" xfId="492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/>
    </xf>
    <xf numFmtId="0" fontId="31" fillId="0" borderId="0" xfId="486" applyNumberFormat="1" applyFont="1" applyFill="1" applyBorder="1" applyAlignment="1">
      <alignment horizontal="center" vertical="center" wrapText="1"/>
    </xf>
    <xf numFmtId="178" fontId="31" fillId="0" borderId="0" xfId="486" applyNumberFormat="1" applyFont="1" applyFill="1" applyBorder="1" applyAlignment="1">
      <alignment horizontal="center" vertical="center" wrapText="1"/>
    </xf>
    <xf numFmtId="177" fontId="0" fillId="7" borderId="0" xfId="447" applyFill="1">
      <alignment vertical="center"/>
    </xf>
    <xf numFmtId="177" fontId="0" fillId="7" borderId="0" xfId="447" applyFill="1" applyAlignment="1">
      <alignment horizontal="center" vertical="center"/>
    </xf>
    <xf numFmtId="177" fontId="33" fillId="7" borderId="0" xfId="491" applyFont="1" applyFill="1" applyAlignment="1">
      <alignment horizontal="center" vertical="center"/>
    </xf>
    <xf numFmtId="177" fontId="34" fillId="7" borderId="0" xfId="491" applyFont="1" applyFill="1" applyAlignment="1" applyProtection="1">
      <alignment horizontal="center" vertical="center"/>
      <protection locked="0"/>
    </xf>
    <xf numFmtId="177" fontId="34" fillId="7" borderId="0" xfId="491" applyFont="1" applyFill="1" applyAlignment="1" applyProtection="1">
      <alignment horizontal="left" vertical="center"/>
      <protection locked="0"/>
    </xf>
    <xf numFmtId="177" fontId="35" fillId="7" borderId="0" xfId="491" applyFont="1" applyFill="1" applyAlignment="1" applyProtection="1">
      <alignment horizontal="center" vertical="center"/>
      <protection locked="0"/>
    </xf>
    <xf numFmtId="177" fontId="36" fillId="7" borderId="0" xfId="491" applyFont="1" applyFill="1" applyAlignment="1" applyProtection="1">
      <alignment horizontal="left" vertical="center"/>
      <protection locked="0"/>
    </xf>
    <xf numFmtId="177" fontId="37" fillId="7" borderId="0" xfId="447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7" fontId="39" fillId="7" borderId="0" xfId="447" applyFont="1" applyFill="1" applyAlignment="1" applyProtection="1">
      <alignment horizontal="left" vertical="center"/>
      <protection locked="0"/>
    </xf>
    <xf numFmtId="177" fontId="40" fillId="7" borderId="0" xfId="491" applyFont="1" applyFill="1" applyAlignment="1">
      <alignment horizontal="right" vertical="center"/>
    </xf>
    <xf numFmtId="14" fontId="41" fillId="7" borderId="0" xfId="447" applyNumberFormat="1" applyFont="1" applyFill="1" applyAlignment="1" applyProtection="1">
      <alignment horizontal="left" vertical="center"/>
      <protection locked="0"/>
    </xf>
    <xf numFmtId="177" fontId="41" fillId="7" borderId="0" xfId="447" applyFont="1" applyFill="1" applyAlignment="1" applyProtection="1">
      <alignment horizontal="right" vertical="center"/>
      <protection locked="0"/>
    </xf>
    <xf numFmtId="177" fontId="42" fillId="7" borderId="0" xfId="447" applyFont="1" applyFill="1" applyAlignment="1">
      <alignment horizontal="left" vertical="center"/>
    </xf>
    <xf numFmtId="177" fontId="36" fillId="7" borderId="0" xfId="491" applyFont="1" applyFill="1" applyAlignment="1" applyProtection="1">
      <alignment horizontal="center" vertical="center"/>
      <protection locked="0"/>
    </xf>
    <xf numFmtId="177" fontId="42" fillId="7" borderId="0" xfId="447" applyFont="1" applyFill="1" applyAlignment="1" applyProtection="1">
      <alignment horizontal="left" vertical="center"/>
      <protection locked="0"/>
    </xf>
    <xf numFmtId="177" fontId="43" fillId="7" borderId="0" xfId="491" applyFont="1" applyFill="1" applyAlignment="1" applyProtection="1">
      <alignment horizontal="center" vertical="center"/>
      <protection locked="0"/>
    </xf>
    <xf numFmtId="182" fontId="41" fillId="7" borderId="0" xfId="490" applyNumberFormat="1" applyFont="1" applyFill="1" applyAlignment="1" applyProtection="1">
      <alignment horizontal="left" vertical="center"/>
      <protection locked="0"/>
    </xf>
    <xf numFmtId="177" fontId="44" fillId="7" borderId="11" xfId="447" applyFont="1" applyFill="1" applyBorder="1" applyAlignment="1" applyProtection="1">
      <alignment horizontal="center" vertical="center"/>
      <protection locked="0"/>
    </xf>
    <xf numFmtId="177" fontId="44" fillId="7" borderId="12" xfId="447" applyFont="1" applyFill="1" applyBorder="1" applyAlignment="1" applyProtection="1">
      <alignment horizontal="center" vertical="center"/>
      <protection locked="0"/>
    </xf>
    <xf numFmtId="177" fontId="13" fillId="7" borderId="13" xfId="488" applyFont="1" applyFill="1" applyBorder="1" applyAlignment="1" applyProtection="1">
      <alignment horizontal="left" vertical="center"/>
      <protection locked="0"/>
    </xf>
    <xf numFmtId="177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7" applyNumberFormat="1" applyFont="1" applyFill="1" applyBorder="1" applyAlignment="1">
      <alignment horizontal="left" vertical="center" shrinkToFit="1"/>
    </xf>
    <xf numFmtId="43" fontId="45" fillId="7" borderId="9" xfId="447" applyNumberFormat="1" applyFont="1" applyFill="1" applyBorder="1" applyAlignment="1">
      <alignment horizontal="left" vertical="center" shrinkToFit="1"/>
    </xf>
    <xf numFmtId="43" fontId="45" fillId="7" borderId="14" xfId="447" applyNumberFormat="1" applyFont="1" applyFill="1" applyBorder="1" applyAlignment="1">
      <alignment horizontal="left" vertical="center" shrinkToFit="1"/>
    </xf>
    <xf numFmtId="177" fontId="13" fillId="7" borderId="15" xfId="488" applyFont="1" applyFill="1" applyBorder="1" applyAlignment="1" applyProtection="1">
      <alignment horizontal="left" vertical="center"/>
      <protection locked="0"/>
    </xf>
    <xf numFmtId="177" fontId="13" fillId="7" borderId="16" xfId="488" applyFont="1" applyFill="1" applyBorder="1" applyAlignment="1" applyProtection="1">
      <alignment horizontal="left" vertical="center"/>
      <protection locked="0"/>
    </xf>
    <xf numFmtId="177" fontId="45" fillId="7" borderId="17" xfId="447" applyNumberFormat="1" applyFont="1" applyFill="1" applyBorder="1" applyAlignment="1">
      <alignment horizontal="right" vertical="center" shrinkToFit="1"/>
    </xf>
    <xf numFmtId="177" fontId="45" fillId="7" borderId="18" xfId="447" applyNumberFormat="1" applyFont="1" applyFill="1" applyBorder="1" applyAlignment="1">
      <alignment horizontal="right" vertical="center" shrinkToFit="1"/>
    </xf>
    <xf numFmtId="177" fontId="45" fillId="7" borderId="19" xfId="447" applyNumberFormat="1" applyFont="1" applyFill="1" applyBorder="1" applyAlignment="1">
      <alignment horizontal="right" vertical="center" shrinkToFit="1"/>
    </xf>
    <xf numFmtId="177" fontId="25" fillId="7" borderId="13" xfId="490" applyNumberFormat="1" applyFont="1" applyFill="1" applyBorder="1" applyAlignment="1" applyProtection="1">
      <alignment horizontal="left" vertical="center"/>
      <protection locked="0"/>
    </xf>
    <xf numFmtId="177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7" applyNumberFormat="1" applyFont="1" applyFill="1" applyBorder="1" applyAlignment="1">
      <alignment horizontal="left" vertical="center" shrinkToFit="1"/>
    </xf>
    <xf numFmtId="177" fontId="25" fillId="7" borderId="20" xfId="490" applyNumberFormat="1" applyFont="1" applyFill="1" applyBorder="1" applyAlignment="1" applyProtection="1">
      <alignment horizontal="left" vertical="center"/>
      <protection locked="0"/>
    </xf>
    <xf numFmtId="177" fontId="25" fillId="7" borderId="21" xfId="490" applyNumberFormat="1" applyFont="1" applyFill="1" applyBorder="1" applyAlignment="1" applyProtection="1">
      <alignment horizontal="left" vertical="center"/>
      <protection locked="0"/>
    </xf>
    <xf numFmtId="177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7" applyNumberFormat="1" applyFont="1" applyFill="1" applyBorder="1" applyAlignment="1" applyProtection="1">
      <alignment horizontal="left" vertical="center" shrinkToFit="1"/>
      <protection locked="0"/>
    </xf>
    <xf numFmtId="177" fontId="14" fillId="7" borderId="24" xfId="487" applyFont="1" applyFill="1" applyBorder="1" applyAlignment="1">
      <alignment vertical="center"/>
    </xf>
    <xf numFmtId="177" fontId="14" fillId="7" borderId="7" xfId="487" applyFont="1" applyFill="1" applyBorder="1" applyAlignment="1">
      <alignment vertical="center"/>
    </xf>
    <xf numFmtId="43" fontId="46" fillId="7" borderId="7" xfId="447" applyNumberFormat="1" applyFont="1" applyFill="1" applyBorder="1" applyAlignment="1" applyProtection="1">
      <alignment horizontal="left" vertical="center" shrinkToFit="1"/>
      <protection locked="0"/>
    </xf>
    <xf numFmtId="177" fontId="14" fillId="7" borderId="8" xfId="487" applyFont="1" applyFill="1" applyBorder="1" applyAlignment="1">
      <alignment horizontal="left" vertical="center"/>
    </xf>
    <xf numFmtId="177" fontId="14" fillId="7" borderId="9" xfId="487" applyFont="1" applyFill="1" applyBorder="1" applyAlignment="1">
      <alignment horizontal="left" vertical="center"/>
    </xf>
    <xf numFmtId="177" fontId="14" fillId="7" borderId="10" xfId="487" applyFont="1" applyFill="1" applyBorder="1" applyAlignment="1">
      <alignment horizontal="left" vertical="center"/>
    </xf>
    <xf numFmtId="43" fontId="46" fillId="7" borderId="25" xfId="447" applyNumberFormat="1" applyFont="1" applyFill="1" applyBorder="1" applyAlignment="1" applyProtection="1">
      <alignment horizontal="left" vertical="center" shrinkToFit="1"/>
      <protection locked="0"/>
    </xf>
    <xf numFmtId="177" fontId="14" fillId="7" borderId="26" xfId="487" applyFont="1" applyFill="1" applyBorder="1" applyAlignment="1">
      <alignment vertical="center"/>
    </xf>
    <xf numFmtId="177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90" applyNumberFormat="1" applyFont="1" applyFill="1" applyBorder="1" applyAlignment="1" applyProtection="1">
      <alignment horizontal="left" vertical="center"/>
      <protection locked="0"/>
    </xf>
    <xf numFmtId="183" fontId="25" fillId="7" borderId="29" xfId="490" applyNumberFormat="1" applyFont="1" applyFill="1" applyBorder="1" applyAlignment="1" applyProtection="1">
      <alignment horizontal="left" vertical="center"/>
      <protection locked="0"/>
    </xf>
    <xf numFmtId="183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4" fontId="47" fillId="7" borderId="0" xfId="490" applyNumberFormat="1" applyFont="1" applyFill="1" applyAlignment="1" applyProtection="1">
      <alignment horizontal="left" vertical="center"/>
      <protection locked="0"/>
    </xf>
    <xf numFmtId="177" fontId="48" fillId="0" borderId="11" xfId="489" applyFont="1" applyBorder="1" applyAlignment="1">
      <alignment horizontal="center" vertical="center" wrapText="1"/>
    </xf>
    <xf numFmtId="177" fontId="48" fillId="0" borderId="32" xfId="489" applyFont="1" applyBorder="1" applyAlignment="1">
      <alignment horizontal="center" vertical="center" wrapText="1"/>
    </xf>
    <xf numFmtId="181" fontId="48" fillId="0" borderId="32" xfId="489" applyNumberFormat="1" applyFont="1" applyBorder="1" applyAlignment="1">
      <alignment horizontal="center" vertical="center" wrapText="1"/>
    </xf>
    <xf numFmtId="185" fontId="48" fillId="0" borderId="32" xfId="489" applyNumberFormat="1" applyFont="1" applyBorder="1" applyAlignment="1">
      <alignment horizontal="center" vertical="center" wrapText="1"/>
    </xf>
    <xf numFmtId="177" fontId="48" fillId="0" borderId="33" xfId="489" applyFont="1" applyBorder="1" applyAlignment="1">
      <alignment horizontal="center" vertical="center" wrapText="1"/>
    </xf>
    <xf numFmtId="177" fontId="29" fillId="0" borderId="24" xfId="489" applyFont="1" applyBorder="1" applyAlignment="1">
      <alignment horizontal="center" vertical="center"/>
    </xf>
    <xf numFmtId="177" fontId="29" fillId="0" borderId="7" xfId="489" applyFont="1" applyBorder="1" applyAlignment="1">
      <alignment horizontal="center" vertical="center"/>
    </xf>
    <xf numFmtId="43" fontId="29" fillId="0" borderId="7" xfId="489" applyNumberFormat="1" applyFont="1" applyBorder="1" applyAlignment="1">
      <alignment horizontal="center" vertical="center"/>
    </xf>
    <xf numFmtId="181" fontId="29" fillId="0" borderId="7" xfId="489" applyNumberFormat="1" applyFont="1" applyBorder="1" applyAlignment="1">
      <alignment horizontal="center" vertical="center"/>
    </xf>
    <xf numFmtId="185" fontId="29" fillId="0" borderId="7" xfId="489" applyNumberFormat="1" applyFont="1" applyBorder="1" applyAlignment="1">
      <alignment horizontal="center" vertical="center" wrapText="1"/>
    </xf>
    <xf numFmtId="177" fontId="29" fillId="0" borderId="25" xfId="489" applyFont="1" applyBorder="1" applyAlignment="1">
      <alignment horizontal="center" vertical="center"/>
    </xf>
    <xf numFmtId="177" fontId="29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81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 wrapText="1"/>
    </xf>
    <xf numFmtId="177" fontId="29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/>
    </xf>
    <xf numFmtId="177" fontId="28" fillId="9" borderId="24" xfId="489" applyFont="1" applyFill="1" applyBorder="1" applyAlignment="1">
      <alignment horizontal="center" vertical="center"/>
    </xf>
    <xf numFmtId="177" fontId="28" fillId="9" borderId="7" xfId="489" applyFont="1" applyFill="1" applyBorder="1" applyAlignment="1">
      <alignment horizontal="center" vertical="center"/>
    </xf>
    <xf numFmtId="185" fontId="28" fillId="9" borderId="7" xfId="489" applyNumberFormat="1" applyFont="1" applyFill="1" applyBorder="1" applyAlignment="1">
      <alignment horizontal="center" vertical="center" wrapText="1"/>
    </xf>
    <xf numFmtId="177" fontId="29" fillId="9" borderId="25" xfId="489" applyFont="1" applyFill="1" applyBorder="1" applyAlignment="1">
      <alignment horizontal="left" vertical="center"/>
    </xf>
    <xf numFmtId="177" fontId="28" fillId="9" borderId="26" xfId="489" applyFont="1" applyFill="1" applyBorder="1" applyAlignment="1">
      <alignment horizontal="center" vertical="center"/>
    </xf>
    <xf numFmtId="177" fontId="28" fillId="9" borderId="27" xfId="489" applyFont="1" applyFill="1" applyBorder="1" applyAlignment="1">
      <alignment horizontal="center" vertical="center"/>
    </xf>
    <xf numFmtId="185" fontId="28" fillId="9" borderId="27" xfId="489" applyNumberFormat="1" applyFont="1" applyFill="1" applyBorder="1" applyAlignment="1">
      <alignment horizontal="center" vertical="center" wrapText="1"/>
    </xf>
    <xf numFmtId="177" fontId="29" fillId="9" borderId="31" xfId="489" applyFont="1" applyFill="1" applyBorder="1" applyAlignment="1">
      <alignment horizontal="left" vertical="center"/>
    </xf>
    <xf numFmtId="182" fontId="41" fillId="7" borderId="0" xfId="490" applyNumberFormat="1" applyFont="1" applyFill="1" applyAlignment="1" applyProtection="1">
      <alignment horizontal="right" vertical="center"/>
      <protection locked="0"/>
    </xf>
    <xf numFmtId="177" fontId="20" fillId="7" borderId="0" xfId="491" applyFont="1" applyFill="1" applyAlignment="1">
      <alignment horizontal="right" vertical="center"/>
    </xf>
    <xf numFmtId="14" fontId="38" fillId="7" borderId="0" xfId="447" applyNumberFormat="1" applyFont="1" applyFill="1" applyAlignment="1" applyProtection="1">
      <alignment horizontal="left" vertical="center"/>
      <protection locked="0"/>
    </xf>
    <xf numFmtId="177" fontId="50" fillId="7" borderId="0" xfId="491" applyFont="1" applyFill="1" applyAlignment="1" applyProtection="1">
      <alignment horizontal="right" vertical="center"/>
      <protection locked="0"/>
    </xf>
    <xf numFmtId="177" fontId="51" fillId="7" borderId="0" xfId="491" applyFont="1" applyFill="1" applyAlignment="1" applyProtection="1">
      <alignment horizontal="left" vertical="center"/>
      <protection locked="0"/>
    </xf>
    <xf numFmtId="177" fontId="42" fillId="10" borderId="34" xfId="491" applyFont="1" applyFill="1" applyBorder="1" applyProtection="1">
      <alignment vertical="center"/>
      <protection locked="0"/>
    </xf>
    <xf numFmtId="177" fontId="42" fillId="10" borderId="0" xfId="491" applyFont="1" applyFill="1" applyProtection="1">
      <alignment vertical="center"/>
      <protection locked="0"/>
    </xf>
    <xf numFmtId="177" fontId="52" fillId="10" borderId="0" xfId="491" applyFont="1" applyFill="1" applyAlignment="1" applyProtection="1">
      <alignment horizontal="left" vertical="center"/>
      <protection locked="0"/>
    </xf>
    <xf numFmtId="177" fontId="53" fillId="10" borderId="0" xfId="491" applyFont="1" applyFill="1" applyAlignment="1" applyProtection="1">
      <alignment horizontal="left" vertical="center"/>
      <protection locked="0"/>
    </xf>
    <xf numFmtId="177" fontId="54" fillId="10" borderId="0" xfId="491" applyFont="1" applyFill="1" applyAlignment="1" applyProtection="1">
      <alignment horizontal="left" vertical="center"/>
      <protection locked="0"/>
    </xf>
    <xf numFmtId="177" fontId="55" fillId="10" borderId="0" xfId="491" applyFont="1" applyFill="1" applyProtection="1">
      <alignment vertical="center"/>
      <protection locked="0"/>
    </xf>
    <xf numFmtId="177" fontId="55" fillId="10" borderId="0" xfId="491" applyFont="1" applyFill="1" applyAlignment="1" applyProtection="1">
      <alignment horizontal="left" vertical="center"/>
      <protection locked="0"/>
    </xf>
    <xf numFmtId="177" fontId="42" fillId="10" borderId="0" xfId="443" applyFont="1" applyFill="1" applyAlignment="1">
      <alignment vertical="center"/>
    </xf>
    <xf numFmtId="177" fontId="54" fillId="10" borderId="0" xfId="491" applyFont="1" applyFill="1" applyAlignment="1" applyProtection="1">
      <alignment horizontal="right" vertical="center"/>
      <protection locked="0"/>
    </xf>
    <xf numFmtId="177" fontId="42" fillId="10" borderId="0" xfId="443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7" fontId="57" fillId="7" borderId="0" xfId="447" applyFont="1" applyFill="1" applyAlignment="1">
      <alignment horizontal="left" vertical="center"/>
    </xf>
    <xf numFmtId="177" fontId="58" fillId="7" borderId="0" xfId="447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7" fontId="30" fillId="7" borderId="0" xfId="447" applyFont="1" applyFill="1" applyAlignment="1">
      <alignment horizontal="left" vertical="center" wrapText="1"/>
    </xf>
    <xf numFmtId="185" fontId="0" fillId="7" borderId="0" xfId="447" applyNumberFormat="1" applyFill="1">
      <alignment vertical="center"/>
    </xf>
    <xf numFmtId="176" fontId="0" fillId="0" borderId="0" xfId="486" applyNumberFormat="1">
      <alignment vertical="center"/>
    </xf>
    <xf numFmtId="176" fontId="0" fillId="7" borderId="0" xfId="447" applyNumberFormat="1" applyFill="1">
      <alignment vertical="center"/>
    </xf>
    <xf numFmtId="177" fontId="0" fillId="0" borderId="0" xfId="486">
      <alignment vertical="center"/>
    </xf>
    <xf numFmtId="0" fontId="14" fillId="0" borderId="7" xfId="309" applyFont="1" applyFill="1" applyBorder="1" applyAlignment="1">
      <alignment horizontal="center" vertical="center" wrapText="1"/>
    </xf>
    <xf numFmtId="49" fontId="14" fillId="0" borderId="7" xfId="309" applyNumberFormat="1" applyFont="1" applyFill="1" applyBorder="1" applyAlignment="1">
      <alignment horizontal="center" vertical="center" wrapText="1"/>
    </xf>
  </cellXfs>
  <cellStyles count="493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 2 3 3" xfId="365"/>
    <cellStyle name="常规 2 3 4" xfId="366"/>
    <cellStyle name="常规 2 4" xfId="367"/>
    <cellStyle name="输入 3 3" xfId="368"/>
    <cellStyle name="常规 2 4 2" xfId="369"/>
    <cellStyle name="常规 2 5" xfId="370"/>
    <cellStyle name="强调文字颜色 4 2" xfId="371"/>
    <cellStyle name="常规 2 5 2" xfId="372"/>
    <cellStyle name="强调文字颜色 4 2 2" xfId="373"/>
    <cellStyle name="常规 2 6" xfId="374"/>
    <cellStyle name="强调文字颜色 4 3" xfId="375"/>
    <cellStyle name="常规 2 6 2" xfId="376"/>
    <cellStyle name="强调文字颜色 4 3 2" xfId="377"/>
    <cellStyle name="常规 2 6 2 2" xfId="378"/>
    <cellStyle name="常规 27" xfId="379"/>
    <cellStyle name="常规 3 2 2" xfId="380"/>
    <cellStyle name="适中 4" xfId="381"/>
    <cellStyle name="常规 3 3 2" xfId="382"/>
    <cellStyle name="常规 3 3 3" xfId="383"/>
    <cellStyle name="常规 3 4" xfId="384"/>
    <cellStyle name="常规 3 4 2" xfId="385"/>
    <cellStyle name="常规 3 5" xfId="386"/>
    <cellStyle name="强调文字颜色 5 2" xfId="387"/>
    <cellStyle name="常规 3 5 2" xfId="388"/>
    <cellStyle name="强调文字颜色 5 2 2" xfId="389"/>
    <cellStyle name="常规 4 2 2" xfId="390"/>
    <cellStyle name="常规 4 4" xfId="391"/>
    <cellStyle name="常规 4 3" xfId="392"/>
    <cellStyle name="输入 5 2" xfId="393"/>
    <cellStyle name="常规 7 2" xfId="394"/>
    <cellStyle name="常规 8 4" xfId="395"/>
    <cellStyle name="强调文字颜色 6 3 2" xfId="396"/>
    <cellStyle name="常规 9" xfId="397"/>
    <cellStyle name="常规_付款通知书智联（神数系统）" xfId="398"/>
    <cellStyle name="警告文本 2" xfId="399"/>
    <cellStyle name="注释 5 2" xfId="400"/>
    <cellStyle name="好 2 2" xfId="401"/>
    <cellStyle name="好 3" xfId="402"/>
    <cellStyle name="好 4" xfId="403"/>
    <cellStyle name="汇总 2" xfId="404"/>
    <cellStyle name="汇总 2 3 2" xfId="405"/>
    <cellStyle name="检查单元格 2 2" xfId="406"/>
    <cellStyle name="汇总 4" xfId="407"/>
    <cellStyle name="汇总 5" xfId="408"/>
    <cellStyle name="汇总 5 2" xfId="409"/>
    <cellStyle name="强调文字颜色 3 5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警告文本 3" xfId="417"/>
    <cellStyle name="注释 5 3" xfId="418"/>
    <cellStyle name="警告文本 4" xfId="419"/>
    <cellStyle name="警告文本 5" xfId="420"/>
    <cellStyle name="链接单元格 2" xfId="421"/>
    <cellStyle name="注释 2 3 2" xfId="422"/>
    <cellStyle name="链接单元格 2 2" xfId="423"/>
    <cellStyle name="注释 2 3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强调文字颜色 3 2" xfId="435"/>
    <cellStyle name="输入 2 4" xfId="436"/>
    <cellStyle name="强调文字颜色 3 3" xfId="437"/>
    <cellStyle name="强调文字颜色 3 4" xfId="438"/>
    <cellStyle name="强调文字颜色 4 4" xfId="439"/>
    <cellStyle name="强调文字颜色 4 5" xfId="440"/>
    <cellStyle name="输入 2" xfId="441"/>
    <cellStyle name="强调文字颜色 5 3" xfId="442"/>
    <cellStyle name="常规 3 6" xfId="443"/>
    <cellStyle name="强调文字颜色 5 3 2" xfId="444"/>
    <cellStyle name="强调文字颜色 5 4" xfId="445"/>
    <cellStyle name="强调文字颜色 6 2" xfId="446"/>
    <cellStyle name="常规 4 5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57"/>
      <c r="D4" s="37"/>
      <c r="E4" s="258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L4+IFERROR(VLOOKUP($E:$E,'（居民）工资表-6月'!$E:$S,15,0),0)</f>
        <v>30200</v>
      </c>
      <c r="T4" s="91">
        <f>5000+IFERROR(VLOOKUP($E:$E,'（居民）工资表-6月'!$E:$T,16,0),0)</f>
        <v>30000</v>
      </c>
      <c r="U4" s="91">
        <f>Q4+IFERROR(VLOOKUP($E:$E,'（居民）工资表-6月'!$E:$U,17,0),0)</f>
        <v>3178.87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-2978.87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30200</v>
      </c>
      <c r="T5" s="74">
        <f t="shared" si="0"/>
        <v>30000</v>
      </c>
      <c r="U5" s="74">
        <f t="shared" si="0"/>
        <v>3178.87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-2978.87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L4+IFERROR(VLOOKUP($E:$E,'（居民）工资表-7月'!$E:$S,15,0),0)</f>
        <v>35700</v>
      </c>
      <c r="T4" s="91">
        <f>5000+IFERROR(VLOOKUP($E:$E,'（居民）工资表-7月'!$E:$T,16,0),0)</f>
        <v>35000</v>
      </c>
      <c r="U4" s="91">
        <f>Q4+IFERROR(VLOOKUP($E:$E,'（居民）工资表-7月'!$E:$U,17,0),0)</f>
        <v>3640.43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-2940.43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35700</v>
      </c>
      <c r="T5" s="74">
        <f t="shared" si="0"/>
        <v>35000</v>
      </c>
      <c r="U5" s="74">
        <f t="shared" si="0"/>
        <v>3640.43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-2940.43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L4+IFERROR(VLOOKUP($E:$E,'（居民）工资表-8月'!$E:$S,15,0),0)</f>
        <v>41200</v>
      </c>
      <c r="T4" s="91">
        <f>5000+IFERROR(VLOOKUP($E:$E,'（居民）工资表-8月'!$E:$T,16,0),0)</f>
        <v>40000</v>
      </c>
      <c r="U4" s="91">
        <f>Q4+IFERROR(VLOOKUP($E:$E,'（居民）工资表-8月'!$E:$U,17,0),0)</f>
        <v>4101.99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-2901.99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41200</v>
      </c>
      <c r="T5" s="74">
        <f t="shared" si="0"/>
        <v>40000</v>
      </c>
      <c r="U5" s="74">
        <f t="shared" si="0"/>
        <v>4101.99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-2901.99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L4+IFERROR(VLOOKUP($E:$E,'（居民）工资表-9月'!$E:$S,15,0),0)</f>
        <v>46700</v>
      </c>
      <c r="T4" s="91">
        <f>5000+IFERROR(VLOOKUP($E:$E,'（居民）工资表-9月'!$E:$T,16,0),0)</f>
        <v>45000</v>
      </c>
      <c r="U4" s="91">
        <f>Q4+IFERROR(VLOOKUP($E:$E,'（居民）工资表-9月'!$E:$U,17,0),0)</f>
        <v>4563.55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-2863.55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46700</v>
      </c>
      <c r="T5" s="74">
        <f t="shared" si="0"/>
        <v>45000</v>
      </c>
      <c r="U5" s="74">
        <f t="shared" si="0"/>
        <v>4563.55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-2863.55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E4" activePane="bottomRight" state="frozen"/>
      <selection/>
      <selection pane="topRight"/>
      <selection pane="bottomLeft"/>
      <selection pane="bottomRight" activeCell="AG17" sqref="AG1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L4+IFERROR(VLOOKUP($E:$E,'（居民）工资表-10月'!$E:$S,15,0),0)</f>
        <v>52200</v>
      </c>
      <c r="T4" s="91">
        <f>5000+IFERROR(VLOOKUP($E:$E,'（居民）工资表-10月'!$E:$T,16,0),0)</f>
        <v>50000</v>
      </c>
      <c r="U4" s="91">
        <f>Q4+IFERROR(VLOOKUP($E:$E,'（居民）工资表-10月'!$E:$U,17,0),0)</f>
        <v>5025.11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-2825.11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52200</v>
      </c>
      <c r="T5" s="74">
        <f t="shared" si="0"/>
        <v>50000</v>
      </c>
      <c r="U5" s="74">
        <f t="shared" si="0"/>
        <v>5025.11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-2825.11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139</v>
      </c>
      <c r="C4" s="37"/>
      <c r="D4" s="37" t="s">
        <v>53</v>
      </c>
      <c r="E4" s="37" t="s">
        <v>140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3000</v>
      </c>
      <c r="T4" s="91">
        <f>5000+IFERROR(VLOOKUP($E:$E,'（居民）工资表-11月'!$E:$T,16,0),0)</f>
        <v>5000</v>
      </c>
      <c r="U4" s="91">
        <f>Q4+IFERROR(VLOOKUP($E:$E,'（居民）工资表-11月'!$E:$U,17,0),0)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139</v>
      </c>
      <c r="C5" s="37"/>
      <c r="D5" s="37" t="s">
        <v>53</v>
      </c>
      <c r="E5" s="37" t="s">
        <v>141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4000</v>
      </c>
      <c r="T5" s="91">
        <f>5000+IFERROR(VLOOKUP($E:$E,'（居民）工资表-11月'!$E:$T,16,0),0)</f>
        <v>5000</v>
      </c>
      <c r="U5" s="91">
        <f>Q5+IFERROR(VLOOKUP($E:$E,'（居民）工资表-11月'!$E:$U,17,0),0)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139</v>
      </c>
      <c r="C6" s="37"/>
      <c r="D6" s="37" t="s">
        <v>53</v>
      </c>
      <c r="E6" s="37" t="s">
        <v>142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5000</v>
      </c>
      <c r="T6" s="91">
        <f>5000+IFERROR(VLOOKUP($E:$E,'（居民）工资表-11月'!$E:$T,16,0),0)</f>
        <v>5000</v>
      </c>
      <c r="U6" s="91">
        <f>Q6+IFERROR(VLOOKUP($E:$E,'（居民）工资表-11月'!$E:$U,17,0),0)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139</v>
      </c>
      <c r="C7" s="37"/>
      <c r="D7" s="37" t="s">
        <v>53</v>
      </c>
      <c r="E7" s="37" t="s">
        <v>143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6000</v>
      </c>
      <c r="T7" s="91">
        <f>5000+IFERROR(VLOOKUP($E:$E,'（居民）工资表-11月'!$E:$T,16,0),0)</f>
        <v>5000</v>
      </c>
      <c r="U7" s="91">
        <f>Q7+IFERROR(VLOOKUP($E:$E,'（居民）工资表-11月'!$E:$U,17,0),0)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139</v>
      </c>
      <c r="C8" s="37"/>
      <c r="D8" s="37" t="s">
        <v>53</v>
      </c>
      <c r="E8" s="37" t="s">
        <v>144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7000</v>
      </c>
      <c r="T8" s="91">
        <f>5000+IFERROR(VLOOKUP($E:$E,'（居民）工资表-11月'!$E:$T,16,0),0)</f>
        <v>5000</v>
      </c>
      <c r="U8" s="91">
        <f>Q8+IFERROR(VLOOKUP($E:$E,'（居民）工资表-11月'!$E:$U,17,0),0)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IFERROR(VLOOKUP(E:E,'（居民）工资表-11月'!E:AF,28,0)+VLOOKUP(E:E,'（居民）工资表-11月'!E:AG,29,0),0)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139</v>
      </c>
      <c r="C9" s="37"/>
      <c r="D9" s="37" t="s">
        <v>53</v>
      </c>
      <c r="E9" s="37" t="s">
        <v>145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8000</v>
      </c>
      <c r="T9" s="91">
        <f>5000+IFERROR(VLOOKUP($E:$E,'（居民）工资表-11月'!$E:$T,16,0),0)</f>
        <v>5000</v>
      </c>
      <c r="U9" s="91">
        <f>Q9+IFERROR(VLOOKUP($E:$E,'（居民）工资表-11月'!$E:$U,17,0),0)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IFERROR(VLOOKUP(E:E,'（居民）工资表-11月'!E:AF,28,0)+VLOOKUP(E:E,'（居民）工资表-11月'!E:AG,29,0),0)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139</v>
      </c>
      <c r="C10" s="37"/>
      <c r="D10" s="37" t="s">
        <v>53</v>
      </c>
      <c r="E10" s="37" t="s">
        <v>146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9000</v>
      </c>
      <c r="T10" s="91">
        <f>5000+IFERROR(VLOOKUP($E:$E,'（居民）工资表-11月'!$E:$T,16,0),0)</f>
        <v>5000</v>
      </c>
      <c r="U10" s="91">
        <f>Q10+IFERROR(VLOOKUP($E:$E,'（居民）工资表-11月'!$E:$U,17,0),0)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IFERROR(VLOOKUP(E:E,'（居民）工资表-11月'!E:AF,28,0)+VLOOKUP(E:E,'（居民）工资表-11月'!E:AG,29,0),0)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139</v>
      </c>
      <c r="C11" s="37"/>
      <c r="D11" s="37" t="s">
        <v>53</v>
      </c>
      <c r="E11" s="37" t="s">
        <v>147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10000</v>
      </c>
      <c r="T11" s="91">
        <f>5000+IFERROR(VLOOKUP($E:$E,'（居民）工资表-11月'!$E:$T,16,0),0)</f>
        <v>5000</v>
      </c>
      <c r="U11" s="91">
        <f>Q11+IFERROR(VLOOKUP($E:$E,'（居民）工资表-11月'!$E:$U,17,0),0)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IFERROR(VLOOKUP(E:E,'（居民）工资表-11月'!E:AF,28,0)+VLOOKUP(E:E,'（居民）工资表-11月'!E:AG,29,0),0)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139</v>
      </c>
      <c r="C12" s="37"/>
      <c r="D12" s="37" t="s">
        <v>53</v>
      </c>
      <c r="E12" s="37" t="s">
        <v>148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11000</v>
      </c>
      <c r="T12" s="91">
        <f>5000+IFERROR(VLOOKUP($E:$E,'（居民）工资表-11月'!$E:$T,16,0),0)</f>
        <v>5000</v>
      </c>
      <c r="U12" s="91">
        <f>Q12+IFERROR(VLOOKUP($E:$E,'（居民）工资表-11月'!$E:$U,17,0),0)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IFERROR(VLOOKUP(E:E,'（居民）工资表-11月'!E:AF,28,0)+VLOOKUP(E:E,'（居民）工资表-11月'!E:AG,29,0),0)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139</v>
      </c>
      <c r="C13" s="37"/>
      <c r="D13" s="37" t="s">
        <v>53</v>
      </c>
      <c r="E13" s="37" t="s">
        <v>149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12000</v>
      </c>
      <c r="T13" s="91">
        <f>5000+IFERROR(VLOOKUP($E:$E,'（居民）工资表-11月'!$E:$T,16,0),0)</f>
        <v>5000</v>
      </c>
      <c r="U13" s="91">
        <f>Q13+IFERROR(VLOOKUP($E:$E,'（居民）工资表-11月'!$E:$U,17,0),0)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IFERROR(VLOOKUP(E:E,'（居民）工资表-11月'!E:AF,28,0)+VLOOKUP(E:E,'（居民）工资表-11月'!E:AG,29,0),0)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139</v>
      </c>
      <c r="C14" s="37"/>
      <c r="D14" s="37" t="s">
        <v>53</v>
      </c>
      <c r="E14" s="37" t="s">
        <v>150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13000</v>
      </c>
      <c r="T14" s="91">
        <f>5000+IFERROR(VLOOKUP($E:$E,'（居民）工资表-11月'!$E:$T,16,0),0)</f>
        <v>5000</v>
      </c>
      <c r="U14" s="91">
        <f>Q14+IFERROR(VLOOKUP($E:$E,'（居民）工资表-11月'!$E:$U,17,0),0)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IFERROR(VLOOKUP(E:E,'（居民）工资表-11月'!E:AF,28,0)+VLOOKUP(E:E,'（居民）工资表-11月'!E:AG,29,0),0)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139</v>
      </c>
      <c r="C15" s="37"/>
      <c r="D15" s="37" t="s">
        <v>53</v>
      </c>
      <c r="E15" s="37" t="s">
        <v>151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14000</v>
      </c>
      <c r="T15" s="91">
        <f>5000+IFERROR(VLOOKUP($E:$E,'（居民）工资表-11月'!$E:$T,16,0),0)</f>
        <v>5000</v>
      </c>
      <c r="U15" s="91">
        <f>Q15+IFERROR(VLOOKUP($E:$E,'（居民）工资表-11月'!$E:$U,17,0),0)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IFERROR(VLOOKUP(E:E,'（居民）工资表-11月'!E:AF,28,0)+VLOOKUP(E:E,'（居民）工资表-11月'!E:AG,29,0),0)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139</v>
      </c>
      <c r="C16" s="37"/>
      <c r="D16" s="37" t="s">
        <v>53</v>
      </c>
      <c r="E16" s="37" t="s">
        <v>152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15000</v>
      </c>
      <c r="T16" s="91">
        <f>5000+IFERROR(VLOOKUP($E:$E,'（居民）工资表-11月'!$E:$T,16,0),0)</f>
        <v>5000</v>
      </c>
      <c r="U16" s="91">
        <f>Q16+IFERROR(VLOOKUP($E:$E,'（居民）工资表-11月'!$E:$U,17,0),0)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IFERROR(VLOOKUP(E:E,'（居民）工资表-11月'!E:AF,28,0)+VLOOKUP(E:E,'（居民）工资表-11月'!E:AG,29,0),0)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139</v>
      </c>
      <c r="C17" s="37"/>
      <c r="D17" s="37" t="s">
        <v>53</v>
      </c>
      <c r="E17" s="37" t="s">
        <v>153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16000</v>
      </c>
      <c r="T17" s="91">
        <f>5000+IFERROR(VLOOKUP($E:$E,'（居民）工资表-11月'!$E:$T,16,0),0)</f>
        <v>5000</v>
      </c>
      <c r="U17" s="91">
        <f>Q17+IFERROR(VLOOKUP($E:$E,'（居民）工资表-11月'!$E:$U,17,0),0)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IFERROR(VLOOKUP(E:E,'（居民）工资表-11月'!E:AF,28,0)+VLOOKUP(E:E,'（居民）工资表-11月'!E:AG,29,0),0)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139</v>
      </c>
      <c r="C18" s="37"/>
      <c r="D18" s="37" t="s">
        <v>53</v>
      </c>
      <c r="E18" s="37" t="s">
        <v>154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17000</v>
      </c>
      <c r="T18" s="91">
        <f>5000+IFERROR(VLOOKUP($E:$E,'（居民）工资表-11月'!$E:$T,16,0),0)</f>
        <v>5000</v>
      </c>
      <c r="U18" s="91">
        <f>Q18+IFERROR(VLOOKUP($E:$E,'（居民）工资表-11月'!$E:$U,17,0),0)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IFERROR(VLOOKUP(E:E,'（居民）工资表-11月'!E:AF,28,0)+VLOOKUP(E:E,'（居民）工资表-11月'!E:AG,29,0),0)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139</v>
      </c>
      <c r="C19" s="37"/>
      <c r="D19" s="37" t="s">
        <v>53</v>
      </c>
      <c r="E19" s="37" t="s">
        <v>155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18000</v>
      </c>
      <c r="T19" s="91">
        <f>5000+IFERROR(VLOOKUP($E:$E,'（居民）工资表-11月'!$E:$T,16,0),0)</f>
        <v>5000</v>
      </c>
      <c r="U19" s="91">
        <f>Q19+IFERROR(VLOOKUP($E:$E,'（居民）工资表-11月'!$E:$U,17,0),0)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IFERROR(VLOOKUP(E:E,'（居民）工资表-11月'!E:AF,28,0)+VLOOKUP(E:E,'（居民）工资表-11月'!E:AG,29,0),0)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139</v>
      </c>
      <c r="C20" s="37"/>
      <c r="D20" s="37" t="s">
        <v>53</v>
      </c>
      <c r="E20" s="37" t="s">
        <v>156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19000</v>
      </c>
      <c r="T20" s="91">
        <f>5000+IFERROR(VLOOKUP($E:$E,'（居民）工资表-11月'!$E:$T,16,0),0)</f>
        <v>5000</v>
      </c>
      <c r="U20" s="91">
        <f>Q20+IFERROR(VLOOKUP($E:$E,'（居民）工资表-11月'!$E:$U,17,0),0)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IFERROR(VLOOKUP(E:E,'（居民）工资表-11月'!E:AF,28,0)+VLOOKUP(E:E,'（居民）工资表-11月'!E:AG,29,0),0)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139</v>
      </c>
      <c r="C21" s="37"/>
      <c r="D21" s="37" t="s">
        <v>53</v>
      </c>
      <c r="E21" s="37" t="s">
        <v>157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20000</v>
      </c>
      <c r="T21" s="91">
        <f>5000+IFERROR(VLOOKUP($E:$E,'（居民）工资表-11月'!$E:$T,16,0),0)</f>
        <v>5000</v>
      </c>
      <c r="U21" s="91">
        <f>Q21+IFERROR(VLOOKUP($E:$E,'（居民）工资表-11月'!$E:$U,17,0),0)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IFERROR(VLOOKUP(E:E,'（居民）工资表-11月'!E:AF,28,0)+VLOOKUP(E:E,'（居民）工资表-11月'!E:AG,29,0),0)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139</v>
      </c>
      <c r="C22" s="37"/>
      <c r="D22" s="37" t="s">
        <v>53</v>
      </c>
      <c r="E22" s="37" t="s">
        <v>158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21000</v>
      </c>
      <c r="T22" s="91">
        <f>5000+IFERROR(VLOOKUP($E:$E,'（居民）工资表-11月'!$E:$T,16,0),0)</f>
        <v>5000</v>
      </c>
      <c r="U22" s="91">
        <f>Q22+IFERROR(VLOOKUP($E:$E,'（居民）工资表-11月'!$E:$U,17,0),0)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IFERROR(VLOOKUP(E:E,'（居民）工资表-11月'!E:AF,28,0)+VLOOKUP(E:E,'（居民）工资表-11月'!E:AG,29,0),0)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139</v>
      </c>
      <c r="C23" s="37"/>
      <c r="D23" s="37" t="s">
        <v>53</v>
      </c>
      <c r="E23" s="37" t="s">
        <v>159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22000</v>
      </c>
      <c r="T23" s="91">
        <f>5000+IFERROR(VLOOKUP($E:$E,'（居民）工资表-11月'!$E:$T,16,0),0)</f>
        <v>5000</v>
      </c>
      <c r="U23" s="91">
        <f>Q23+IFERROR(VLOOKUP($E:$E,'（居民）工资表-11月'!$E:$U,17,0),0)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IFERROR(VLOOKUP(E:E,'（居民）工资表-11月'!E:AF,28,0)+VLOOKUP(E:E,'（居民）工资表-11月'!E:AG,29,0),0)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160</v>
      </c>
      <c r="C1" s="1"/>
      <c r="D1" s="1"/>
      <c r="E1" s="1"/>
    </row>
    <row r="2" ht="21" spans="2:2">
      <c r="B2" s="2"/>
    </row>
    <row r="3" ht="27.75" customHeight="1" spans="2:5">
      <c r="B3" s="3" t="s">
        <v>161</v>
      </c>
      <c r="C3" s="4" t="s">
        <v>162</v>
      </c>
      <c r="D3" s="4" t="s">
        <v>163</v>
      </c>
      <c r="E3" s="4" t="s">
        <v>164</v>
      </c>
    </row>
    <row r="4" ht="29.25" customHeight="1" spans="2:5">
      <c r="B4" s="5">
        <v>1</v>
      </c>
      <c r="C4" s="6" t="s">
        <v>165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166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167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168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169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170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171</v>
      </c>
      <c r="D10" s="7">
        <v>0.45</v>
      </c>
      <c r="E10" s="8">
        <v>181920</v>
      </c>
    </row>
    <row r="13" ht="57" customHeight="1" spans="2:5">
      <c r="B13" s="1" t="s">
        <v>172</v>
      </c>
      <c r="C13" s="1"/>
      <c r="D13" s="1"/>
      <c r="E13" s="1"/>
    </row>
    <row r="14" ht="21" spans="2:2">
      <c r="B14" s="2"/>
    </row>
    <row r="15" ht="27.75" customHeight="1" spans="2:5">
      <c r="B15" s="3" t="s">
        <v>161</v>
      </c>
      <c r="C15" s="4" t="s">
        <v>173</v>
      </c>
      <c r="D15" s="4" t="s">
        <v>163</v>
      </c>
      <c r="E15" s="4" t="s">
        <v>164</v>
      </c>
    </row>
    <row r="16" ht="29.25" customHeight="1" spans="2:5">
      <c r="B16" s="5">
        <v>1</v>
      </c>
      <c r="C16" s="6" t="s">
        <v>174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175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176</v>
      </c>
      <c r="D18" s="7">
        <v>0.4</v>
      </c>
      <c r="E18" s="8">
        <v>7000</v>
      </c>
    </row>
    <row r="21" ht="47.25" customHeight="1" spans="2:5">
      <c r="B21" s="1" t="s">
        <v>177</v>
      </c>
      <c r="C21" s="1"/>
      <c r="D21" s="1"/>
      <c r="E21" s="1"/>
    </row>
    <row r="22" ht="21" spans="2:2">
      <c r="B22" s="2"/>
    </row>
    <row r="23" ht="27.75" customHeight="1" spans="2:5">
      <c r="B23" s="3" t="s">
        <v>161</v>
      </c>
      <c r="C23" s="4" t="s">
        <v>178</v>
      </c>
      <c r="D23" s="4" t="s">
        <v>163</v>
      </c>
      <c r="E23" s="4" t="s">
        <v>164</v>
      </c>
    </row>
    <row r="24" ht="29.25" customHeight="1" spans="2:5">
      <c r="B24" s="5">
        <v>1</v>
      </c>
      <c r="C24" s="6" t="s">
        <v>179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180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181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182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183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184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185</v>
      </c>
      <c r="D30" s="7">
        <v>0.45</v>
      </c>
      <c r="E30" s="8">
        <v>15160</v>
      </c>
    </row>
    <row r="35" ht="57" customHeight="1" spans="2:5">
      <c r="B35" s="9" t="s">
        <v>186</v>
      </c>
      <c r="C35" s="9"/>
      <c r="D35" s="9"/>
      <c r="E35" s="9"/>
    </row>
    <row r="36" ht="14.25"/>
    <row r="37" ht="21.75" customHeight="1" spans="2:5">
      <c r="B37" s="3" t="s">
        <v>161</v>
      </c>
      <c r="C37" s="4" t="s">
        <v>187</v>
      </c>
      <c r="D37" s="4" t="s">
        <v>188</v>
      </c>
      <c r="E37" s="4" t="s">
        <v>164</v>
      </c>
    </row>
    <row r="38" ht="21.75" customHeight="1" spans="2:5">
      <c r="B38" s="5">
        <v>1</v>
      </c>
      <c r="C38" s="6" t="s">
        <v>179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180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181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182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183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184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185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B27" sqref="B27:O27"/>
    </sheetView>
  </sheetViews>
  <sheetFormatPr defaultColWidth="9" defaultRowHeight="13.5"/>
  <cols>
    <col min="1" max="2" width="9" style="151"/>
    <col min="3" max="3" width="10.75" style="151" customWidth="1"/>
    <col min="4" max="4" width="16.75" style="151" customWidth="1"/>
    <col min="5" max="5" width="11.75" style="151" customWidth="1"/>
    <col min="6" max="7" width="13.375" style="151" customWidth="1"/>
    <col min="8" max="8" width="9" style="151"/>
    <col min="9" max="9" width="13.875" style="151" customWidth="1"/>
    <col min="10" max="10" width="12.75" style="151" customWidth="1"/>
    <col min="11" max="11" width="14.5" style="151" customWidth="1"/>
    <col min="12" max="12" width="9" style="151"/>
    <col min="13" max="13" width="9.25" style="151" customWidth="1"/>
    <col min="14" max="16384" width="9" style="151"/>
  </cols>
  <sheetData>
    <row r="1" s="151" customFormat="1" ht="25.5" spans="1:14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="151" customFormat="1" ht="14.25" spans="1:14">
      <c r="A2" s="154"/>
      <c r="B2" s="155"/>
      <c r="C2" s="155"/>
      <c r="D2" s="156"/>
      <c r="E2" s="156"/>
      <c r="F2" s="156"/>
      <c r="G2" s="154"/>
      <c r="H2" s="154"/>
      <c r="I2" s="154"/>
      <c r="J2" s="156"/>
      <c r="K2" s="156"/>
      <c r="L2" s="156"/>
      <c r="M2" s="156"/>
      <c r="N2" s="156"/>
    </row>
    <row r="3" s="151" customFormat="1" spans="1:14">
      <c r="A3" s="157"/>
      <c r="B3" s="158"/>
      <c r="C3" s="159"/>
      <c r="D3" s="160"/>
      <c r="E3" s="161"/>
      <c r="F3" s="161"/>
      <c r="G3" s="162"/>
      <c r="H3" s="163"/>
      <c r="I3" s="158"/>
      <c r="J3" s="159"/>
      <c r="K3" s="160"/>
      <c r="L3" s="229"/>
      <c r="M3" s="156"/>
      <c r="N3" s="156"/>
    </row>
    <row r="4" s="151" customFormat="1" spans="1:14">
      <c r="A4" s="157"/>
      <c r="B4" s="164" t="s">
        <v>68</v>
      </c>
      <c r="C4" s="164"/>
      <c r="D4" s="164"/>
      <c r="E4" s="164"/>
      <c r="F4" s="164"/>
      <c r="G4" s="164"/>
      <c r="H4" s="163"/>
      <c r="K4" s="156"/>
      <c r="L4" s="230" t="s">
        <v>69</v>
      </c>
      <c r="M4" s="231">
        <f ca="1">NOW()</f>
        <v>44509.5577546296</v>
      </c>
      <c r="N4" s="156"/>
    </row>
    <row r="5" s="151" customFormat="1" spans="1:14">
      <c r="A5" s="165"/>
      <c r="B5" s="166" t="s">
        <v>70</v>
      </c>
      <c r="C5" s="160"/>
      <c r="D5" s="160"/>
      <c r="E5" s="160"/>
      <c r="F5" s="160"/>
      <c r="G5" s="160"/>
      <c r="H5" s="167"/>
      <c r="I5" s="163"/>
      <c r="J5" s="158"/>
      <c r="K5" s="159"/>
      <c r="L5" s="229"/>
      <c r="M5" s="156"/>
      <c r="N5" s="156"/>
    </row>
    <row r="6" s="151" customFormat="1" ht="9.75" customHeight="1" spans="1:14">
      <c r="A6" s="168"/>
      <c r="B6" s="168"/>
      <c r="C6" s="168"/>
      <c r="D6" s="168"/>
      <c r="E6" s="168"/>
      <c r="F6" s="168"/>
      <c r="G6" s="168"/>
      <c r="H6" s="168"/>
      <c r="I6" s="232"/>
      <c r="J6" s="232"/>
      <c r="K6" s="233"/>
      <c r="L6" s="233"/>
      <c r="M6" s="233"/>
      <c r="N6" s="233"/>
    </row>
    <row r="7" s="151" customFormat="1" ht="15" spans="1:14">
      <c r="A7" s="168"/>
      <c r="B7" s="169" t="s">
        <v>71</v>
      </c>
      <c r="C7" s="170"/>
      <c r="D7" s="170"/>
      <c r="E7" s="170"/>
      <c r="F7" s="170"/>
      <c r="G7" s="170"/>
      <c r="H7" s="170"/>
      <c r="I7" s="234"/>
      <c r="J7" s="235" t="s">
        <v>72</v>
      </c>
      <c r="K7" s="236"/>
      <c r="L7" s="155"/>
      <c r="M7" s="155"/>
      <c r="N7" s="237"/>
    </row>
    <row r="8" s="151" customFormat="1" ht="14.25" spans="1:14">
      <c r="A8" s="168"/>
      <c r="B8" s="171" t="s">
        <v>73</v>
      </c>
      <c r="C8" s="172"/>
      <c r="D8" s="172"/>
      <c r="E8" s="173">
        <f>G25</f>
        <v>5038.44</v>
      </c>
      <c r="F8" s="174"/>
      <c r="G8" s="174"/>
      <c r="H8" s="175"/>
      <c r="I8" s="238"/>
      <c r="J8" s="239" t="s">
        <v>74</v>
      </c>
      <c r="K8" s="239"/>
      <c r="L8" s="239"/>
      <c r="M8" s="239"/>
      <c r="N8" s="239"/>
    </row>
    <row r="9" s="151" customFormat="1" ht="14.25" spans="1:14">
      <c r="A9" s="168"/>
      <c r="B9" s="176" t="s">
        <v>75</v>
      </c>
      <c r="C9" s="177"/>
      <c r="D9" s="177"/>
      <c r="E9" s="178">
        <f>G24</f>
        <v>5038.44</v>
      </c>
      <c r="F9" s="179"/>
      <c r="G9" s="179"/>
      <c r="H9" s="180"/>
      <c r="I9" s="240"/>
      <c r="J9" s="241" t="s">
        <v>76</v>
      </c>
      <c r="K9" s="241"/>
      <c r="L9" s="241"/>
      <c r="M9" s="241"/>
      <c r="N9" s="241"/>
    </row>
    <row r="10" s="151" customFormat="1" ht="15" customHeight="1" spans="1:14">
      <c r="A10" s="168"/>
      <c r="B10" s="181" t="s">
        <v>77</v>
      </c>
      <c r="C10" s="182"/>
      <c r="D10" s="183">
        <f>G24</f>
        <v>5038.44</v>
      </c>
      <c r="E10" s="184" t="s">
        <v>78</v>
      </c>
      <c r="F10" s="185"/>
      <c r="G10" s="186"/>
      <c r="H10" s="187">
        <v>0</v>
      </c>
      <c r="I10" s="242"/>
      <c r="J10" s="241" t="s">
        <v>79</v>
      </c>
      <c r="K10" s="243"/>
      <c r="L10" s="243"/>
      <c r="M10" s="243"/>
      <c r="N10" s="243"/>
    </row>
    <row r="11" s="151" customFormat="1" ht="14.25" spans="1:14">
      <c r="A11" s="168"/>
      <c r="B11" s="188" t="s">
        <v>80</v>
      </c>
      <c r="C11" s="189"/>
      <c r="D11" s="190"/>
      <c r="E11" s="191" t="s">
        <v>81</v>
      </c>
      <c r="F11" s="192"/>
      <c r="G11" s="193"/>
      <c r="H11" s="194"/>
      <c r="I11" s="244"/>
      <c r="J11" s="245"/>
      <c r="K11" s="244"/>
      <c r="L11" s="244"/>
      <c r="M11" s="244"/>
      <c r="N11" s="246"/>
    </row>
    <row r="12" s="151" customFormat="1" spans="1:14">
      <c r="A12" s="165"/>
      <c r="B12" s="188" t="s">
        <v>82</v>
      </c>
      <c r="C12" s="189"/>
      <c r="D12" s="190">
        <v>0</v>
      </c>
      <c r="E12" s="191" t="s">
        <v>83</v>
      </c>
      <c r="F12" s="192"/>
      <c r="G12" s="193"/>
      <c r="H12" s="194"/>
      <c r="I12" s="247"/>
      <c r="J12" s="248"/>
      <c r="K12" s="249"/>
      <c r="L12" s="249"/>
      <c r="M12" s="249"/>
      <c r="N12" s="249"/>
    </row>
    <row r="13" s="151" customFormat="1" ht="14.25" spans="1:14">
      <c r="A13" s="156"/>
      <c r="B13" s="195" t="s">
        <v>84</v>
      </c>
      <c r="C13" s="196"/>
      <c r="D13" s="197">
        <v>0</v>
      </c>
      <c r="E13" s="198"/>
      <c r="F13" s="199"/>
      <c r="G13" s="200"/>
      <c r="H13" s="201"/>
      <c r="I13" s="168"/>
      <c r="J13" s="250"/>
      <c r="K13" s="251"/>
      <c r="L13" s="251"/>
      <c r="M13" s="251"/>
      <c r="N13" s="251"/>
    </row>
    <row r="14" s="151" customFormat="1" ht="5.25" customHeight="1" spans="1:14">
      <c r="A14" s="202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="151" customFormat="1" spans="1:14">
      <c r="A15" s="156" t="s">
        <v>85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="151" customFormat="1" ht="3" customHeight="1" spans="1:14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</row>
    <row r="17" s="151" customFormat="1" ht="18.75" spans="2:13">
      <c r="B17" s="203" t="s">
        <v>2</v>
      </c>
      <c r="C17" s="204" t="s">
        <v>86</v>
      </c>
      <c r="D17" s="204" t="s">
        <v>87</v>
      </c>
      <c r="E17" s="204"/>
      <c r="F17" s="205" t="s">
        <v>88</v>
      </c>
      <c r="G17" s="206" t="s">
        <v>89</v>
      </c>
      <c r="H17" s="207" t="s">
        <v>90</v>
      </c>
      <c r="J17" s="252" t="s">
        <v>91</v>
      </c>
      <c r="K17" s="252"/>
      <c r="L17" s="252"/>
      <c r="M17" s="252"/>
    </row>
    <row r="18" s="152" customFormat="1" ht="16.5" spans="2:13">
      <c r="B18" s="208">
        <v>1</v>
      </c>
      <c r="C18" s="209" t="s">
        <v>92</v>
      </c>
      <c r="D18" s="210" t="s">
        <v>93</v>
      </c>
      <c r="E18" s="210"/>
      <c r="F18" s="211"/>
      <c r="G18" s="212">
        <f>'（居民）工资表-11月'!E10</f>
        <v>5038.44</v>
      </c>
      <c r="H18" s="213"/>
      <c r="J18" s="252"/>
      <c r="K18" s="252"/>
      <c r="L18" s="252"/>
      <c r="M18" s="252"/>
    </row>
    <row r="19" s="152" customFormat="1" ht="16.5" spans="2:13">
      <c r="B19" s="208">
        <v>2</v>
      </c>
      <c r="C19" s="209"/>
      <c r="D19" s="210" t="s">
        <v>94</v>
      </c>
      <c r="E19" s="210" t="s">
        <v>95</v>
      </c>
      <c r="F19" s="211"/>
      <c r="G19" s="212"/>
      <c r="H19" s="214"/>
      <c r="J19" s="252"/>
      <c r="K19" s="252"/>
      <c r="L19" s="252"/>
      <c r="M19" s="252"/>
    </row>
    <row r="20" s="152" customFormat="1" ht="16.5" spans="2:13">
      <c r="B20" s="208">
        <v>3</v>
      </c>
      <c r="C20" s="209"/>
      <c r="D20" s="210" t="s">
        <v>96</v>
      </c>
      <c r="E20" s="210" t="s">
        <v>95</v>
      </c>
      <c r="F20" s="211"/>
      <c r="G20" s="212"/>
      <c r="H20" s="214"/>
      <c r="J20" s="252"/>
      <c r="K20" s="252"/>
      <c r="L20" s="252"/>
      <c r="M20" s="252"/>
    </row>
    <row r="21" s="152" customFormat="1" ht="16.5" spans="2:13">
      <c r="B21" s="208">
        <v>4</v>
      </c>
      <c r="C21" s="209"/>
      <c r="D21" s="215" t="s">
        <v>97</v>
      </c>
      <c r="E21" s="215"/>
      <c r="F21" s="216"/>
      <c r="G21" s="217">
        <f>SUM(G18:G20)</f>
        <v>5038.44</v>
      </c>
      <c r="H21" s="213"/>
      <c r="J21" s="252"/>
      <c r="K21" s="252"/>
      <c r="L21" s="252"/>
      <c r="M21" s="252"/>
    </row>
    <row r="22" s="152" customFormat="1" ht="16.5" spans="2:13">
      <c r="B22" s="208">
        <v>5</v>
      </c>
      <c r="C22" s="209" t="s">
        <v>98</v>
      </c>
      <c r="D22" s="215" t="s">
        <v>99</v>
      </c>
      <c r="E22" s="215"/>
      <c r="F22" s="216"/>
      <c r="G22" s="217"/>
      <c r="H22" s="213"/>
      <c r="J22" s="252"/>
      <c r="K22" s="252"/>
      <c r="L22" s="252"/>
      <c r="M22" s="252"/>
    </row>
    <row r="23" s="152" customFormat="1" ht="16.5" spans="2:13">
      <c r="B23" s="208">
        <v>6</v>
      </c>
      <c r="C23" s="218"/>
      <c r="D23" s="219"/>
      <c r="E23" s="219"/>
      <c r="F23" s="219"/>
      <c r="G23" s="220"/>
      <c r="H23" s="213"/>
      <c r="J23" s="252"/>
      <c r="K23" s="252"/>
      <c r="L23" s="252"/>
      <c r="M23" s="252"/>
    </row>
    <row r="24" s="151" customFormat="1" ht="16.5" spans="2:8">
      <c r="B24" s="221" t="s">
        <v>100</v>
      </c>
      <c r="C24" s="222"/>
      <c r="D24" s="222"/>
      <c r="E24" s="222"/>
      <c r="F24" s="222"/>
      <c r="G24" s="223">
        <f>G23+G22+G21</f>
        <v>5038.44</v>
      </c>
      <c r="H24" s="224"/>
    </row>
    <row r="25" s="151" customFormat="1" ht="17.25" spans="2:9">
      <c r="B25" s="225" t="s">
        <v>101</v>
      </c>
      <c r="C25" s="226"/>
      <c r="D25" s="226"/>
      <c r="E25" s="226"/>
      <c r="F25" s="226"/>
      <c r="G25" s="227">
        <f>G24</f>
        <v>5038.44</v>
      </c>
      <c r="H25" s="228"/>
      <c r="I25" s="253"/>
    </row>
    <row r="26" s="151" customFormat="1" ht="14.25"/>
    <row r="27" s="151" customFormat="1" spans="2:15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30" s="151" customFormat="1" spans="10:10">
      <c r="J30" s="254"/>
    </row>
    <row r="32" s="151" customFormat="1" spans="10:10">
      <c r="J32" s="255"/>
    </row>
    <row r="35" s="151" customFormat="1" spans="9:9">
      <c r="I35" s="256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topLeftCell="P1" workbookViewId="0">
      <selection activeCell="W4" sqref="W4"/>
    </sheetView>
  </sheetViews>
  <sheetFormatPr defaultColWidth="9" defaultRowHeight="13.5"/>
  <cols>
    <col min="1" max="1" width="5.875" style="116" customWidth="1"/>
    <col min="2" max="2" width="9.625" style="116" customWidth="1"/>
    <col min="3" max="3" width="8" style="116" customWidth="1"/>
    <col min="4" max="4" width="7.375" style="116" customWidth="1"/>
    <col min="5" max="5" width="8" style="116" customWidth="1"/>
    <col min="6" max="6" width="20.5" style="116" customWidth="1"/>
    <col min="7" max="8" width="9.75" style="116" customWidth="1"/>
    <col min="9" max="48" width="10.75" style="115" customWidth="1"/>
    <col min="49" max="49" width="8.75" style="115" customWidth="1"/>
    <col min="50" max="50" width="10.75" style="115" customWidth="1"/>
    <col min="51" max="51" width="26.625" style="116" customWidth="1"/>
    <col min="52" max="52" width="9.375" style="116" customWidth="1"/>
    <col min="53" max="53" width="9" style="115"/>
    <col min="54" max="54" width="16.125" style="115" customWidth="1"/>
    <col min="55" max="16384" width="9" style="115"/>
  </cols>
  <sheetData>
    <row r="1" s="113" customFormat="1" ht="18.95" customHeight="1" spans="1:52">
      <c r="A1" s="117" t="s">
        <v>2</v>
      </c>
      <c r="B1" s="117" t="s">
        <v>105</v>
      </c>
      <c r="C1" s="117" t="s">
        <v>106</v>
      </c>
      <c r="D1" s="117" t="s">
        <v>107</v>
      </c>
      <c r="E1" s="117" t="s">
        <v>108</v>
      </c>
      <c r="F1" s="117" t="s">
        <v>109</v>
      </c>
      <c r="G1" s="117" t="s">
        <v>110</v>
      </c>
      <c r="H1" s="117" t="s">
        <v>111</v>
      </c>
      <c r="I1" s="126" t="s">
        <v>112</v>
      </c>
      <c r="J1" s="126"/>
      <c r="K1" s="126"/>
      <c r="L1" s="126"/>
      <c r="M1" s="126"/>
      <c r="N1" s="126" t="s">
        <v>113</v>
      </c>
      <c r="O1" s="126"/>
      <c r="P1" s="126"/>
      <c r="Q1" s="126"/>
      <c r="R1" s="126"/>
      <c r="S1" s="126" t="s">
        <v>114</v>
      </c>
      <c r="T1" s="126"/>
      <c r="U1" s="126"/>
      <c r="V1" s="126"/>
      <c r="W1" s="126"/>
      <c r="X1" s="126" t="s">
        <v>115</v>
      </c>
      <c r="Y1" s="126"/>
      <c r="Z1" s="126"/>
      <c r="AA1" s="126" t="s">
        <v>116</v>
      </c>
      <c r="AB1" s="126"/>
      <c r="AC1" s="126"/>
      <c r="AD1" s="126" t="s">
        <v>117</v>
      </c>
      <c r="AE1" s="133"/>
      <c r="AF1" s="126"/>
      <c r="AG1" s="133"/>
      <c r="AH1" s="126"/>
      <c r="AI1" s="126" t="s">
        <v>118</v>
      </c>
      <c r="AJ1" s="126"/>
      <c r="AK1" s="126"/>
      <c r="AL1" s="126"/>
      <c r="AM1" s="126"/>
      <c r="AN1" s="126" t="s">
        <v>119</v>
      </c>
      <c r="AO1" s="126"/>
      <c r="AP1" s="126" t="s">
        <v>120</v>
      </c>
      <c r="AQ1" s="126"/>
      <c r="AR1" s="126"/>
      <c r="AS1" s="126"/>
      <c r="AT1" s="126"/>
      <c r="AU1" s="126" t="s">
        <v>121</v>
      </c>
      <c r="AV1" s="126" t="s">
        <v>122</v>
      </c>
      <c r="AW1" s="126" t="s">
        <v>30</v>
      </c>
      <c r="AX1" s="126" t="s">
        <v>56</v>
      </c>
      <c r="AY1" s="117" t="s">
        <v>90</v>
      </c>
      <c r="AZ1" s="135"/>
    </row>
    <row r="2" s="113" customFormat="1" ht="18.95" customHeight="1" spans="1:52">
      <c r="A2" s="118"/>
      <c r="B2" s="118"/>
      <c r="C2" s="117"/>
      <c r="D2" s="117"/>
      <c r="E2" s="117"/>
      <c r="F2" s="117"/>
      <c r="G2" s="117"/>
      <c r="H2" s="117"/>
      <c r="I2" s="126" t="s">
        <v>123</v>
      </c>
      <c r="J2" s="127" t="s">
        <v>124</v>
      </c>
      <c r="K2" s="126" t="s">
        <v>125</v>
      </c>
      <c r="L2" s="127" t="s">
        <v>126</v>
      </c>
      <c r="M2" s="126" t="s">
        <v>127</v>
      </c>
      <c r="N2" s="126" t="s">
        <v>123</v>
      </c>
      <c r="O2" s="127" t="s">
        <v>124</v>
      </c>
      <c r="P2" s="126" t="s">
        <v>125</v>
      </c>
      <c r="Q2" s="127" t="s">
        <v>126</v>
      </c>
      <c r="R2" s="126" t="s">
        <v>127</v>
      </c>
      <c r="S2" s="126" t="s">
        <v>123</v>
      </c>
      <c r="T2" s="127" t="s">
        <v>124</v>
      </c>
      <c r="U2" s="126" t="s">
        <v>125</v>
      </c>
      <c r="V2" s="127" t="s">
        <v>126</v>
      </c>
      <c r="W2" s="126" t="s">
        <v>127</v>
      </c>
      <c r="X2" s="126" t="s">
        <v>123</v>
      </c>
      <c r="Y2" s="127" t="s">
        <v>128</v>
      </c>
      <c r="Z2" s="126" t="s">
        <v>89</v>
      </c>
      <c r="AA2" s="126" t="s">
        <v>123</v>
      </c>
      <c r="AB2" s="127" t="s">
        <v>128</v>
      </c>
      <c r="AC2" s="126" t="s">
        <v>89</v>
      </c>
      <c r="AD2" s="126" t="s">
        <v>123</v>
      </c>
      <c r="AE2" s="127" t="s">
        <v>124</v>
      </c>
      <c r="AF2" s="126" t="s">
        <v>125</v>
      </c>
      <c r="AG2" s="127" t="s">
        <v>126</v>
      </c>
      <c r="AH2" s="126" t="s">
        <v>127</v>
      </c>
      <c r="AI2" s="126" t="s">
        <v>123</v>
      </c>
      <c r="AJ2" s="126" t="s">
        <v>124</v>
      </c>
      <c r="AK2" s="126" t="s">
        <v>125</v>
      </c>
      <c r="AL2" s="126" t="s">
        <v>126</v>
      </c>
      <c r="AM2" s="126" t="s">
        <v>127</v>
      </c>
      <c r="AN2" s="126" t="s">
        <v>129</v>
      </c>
      <c r="AO2" s="126" t="s">
        <v>130</v>
      </c>
      <c r="AP2" s="126" t="s">
        <v>131</v>
      </c>
      <c r="AQ2" s="126" t="s">
        <v>132</v>
      </c>
      <c r="AR2" s="126" t="s">
        <v>133</v>
      </c>
      <c r="AS2" s="126" t="s">
        <v>43</v>
      </c>
      <c r="AT2" s="126" t="s">
        <v>97</v>
      </c>
      <c r="AU2" s="126"/>
      <c r="AV2" s="126"/>
      <c r="AW2" s="126"/>
      <c r="AX2" s="126"/>
      <c r="AY2" s="117"/>
      <c r="AZ2" s="135"/>
    </row>
    <row r="3" s="113" customFormat="1" ht="18.95" customHeight="1" spans="1:55">
      <c r="A3" s="119">
        <v>1</v>
      </c>
      <c r="B3" s="119" t="s">
        <v>134</v>
      </c>
      <c r="C3" s="119" t="s">
        <v>135</v>
      </c>
      <c r="D3" s="120"/>
      <c r="E3" s="121" t="s">
        <v>103</v>
      </c>
      <c r="F3" s="122" t="s">
        <v>104</v>
      </c>
      <c r="G3" s="119">
        <v>202101</v>
      </c>
      <c r="H3" s="123">
        <v>202105</v>
      </c>
      <c r="I3" s="128">
        <v>3491</v>
      </c>
      <c r="J3" s="129">
        <v>0.16</v>
      </c>
      <c r="K3" s="128">
        <f t="shared" ref="K3:K9" si="0">ROUND(I3*J3,2)</f>
        <v>558.56</v>
      </c>
      <c r="L3" s="129">
        <v>0.08</v>
      </c>
      <c r="M3" s="128">
        <f t="shared" ref="M3:M9" si="1">ROUND(I3*L3,2)</f>
        <v>279.28</v>
      </c>
      <c r="N3" s="128">
        <v>3491</v>
      </c>
      <c r="O3" s="129">
        <v>0.085</v>
      </c>
      <c r="P3" s="130">
        <f>ROUND(N3*O3,2)</f>
        <v>296.74</v>
      </c>
      <c r="Q3" s="129">
        <v>0.02</v>
      </c>
      <c r="R3" s="128">
        <f>ROUND(N3*Q3,2)</f>
        <v>69.82</v>
      </c>
      <c r="S3" s="128">
        <v>3491</v>
      </c>
      <c r="T3" s="129">
        <v>0.005</v>
      </c>
      <c r="U3" s="128">
        <f t="shared" ref="U3:U9" si="2">ROUND(S3*T3,2)</f>
        <v>17.46</v>
      </c>
      <c r="V3" s="129">
        <v>0.005</v>
      </c>
      <c r="W3" s="128">
        <f t="shared" ref="W3:W9" si="3">ROUND(S3*V3,2)</f>
        <v>17.46</v>
      </c>
      <c r="X3" s="128"/>
      <c r="Y3" s="129"/>
      <c r="Z3" s="128"/>
      <c r="AA3" s="128">
        <v>3491</v>
      </c>
      <c r="AB3" s="134">
        <v>0.006</v>
      </c>
      <c r="AC3" s="128">
        <f t="shared" ref="AC3:AC9" si="4">ROUND(AA3*AB3,2)</f>
        <v>20.95</v>
      </c>
      <c r="AD3" s="128" t="s">
        <v>136</v>
      </c>
      <c r="AE3" s="129">
        <v>0.05</v>
      </c>
      <c r="AF3" s="128">
        <f t="shared" ref="AF3:AF8" si="5">ROUND(AD3*AE3,2)</f>
        <v>90</v>
      </c>
      <c r="AG3" s="129">
        <v>0.05</v>
      </c>
      <c r="AH3" s="128">
        <f t="shared" ref="AH3:AH8" si="6">ROUND(AD3*AG3,2)</f>
        <v>90</v>
      </c>
      <c r="AI3" s="128"/>
      <c r="AJ3" s="128"/>
      <c r="AK3" s="128"/>
      <c r="AL3" s="128"/>
      <c r="AM3" s="128"/>
      <c r="AN3" s="128">
        <f t="shared" ref="AN3:AN8" si="7">3491*0.015</f>
        <v>52.365</v>
      </c>
      <c r="AO3" s="128">
        <v>5</v>
      </c>
      <c r="AP3" s="130">
        <f t="shared" ref="AP3:AP9" si="8">ROUND(SUM(K3,P3,U3,Z3,AC3,AK3,AN3),2)</f>
        <v>946.08</v>
      </c>
      <c r="AQ3" s="130">
        <f t="shared" ref="AQ3:AQ9" si="9">ROUND(SUM(M3,R3,W3,AM3,AO3),2)</f>
        <v>371.56</v>
      </c>
      <c r="AR3" s="130">
        <f t="shared" ref="AR3:AR9" si="10">AF3</f>
        <v>90</v>
      </c>
      <c r="AS3" s="130">
        <f t="shared" ref="AS3:AS9" si="11">AH3</f>
        <v>90</v>
      </c>
      <c r="AT3" s="130">
        <f t="shared" ref="AT3:AT9" si="12">ROUND(AP3+AQ3+AR3+AS3,2)</f>
        <v>1497.64</v>
      </c>
      <c r="AU3" s="130">
        <f t="shared" ref="AU3:AU9" si="13">ROUND(AP3+AQ3,2)</f>
        <v>1317.64</v>
      </c>
      <c r="AV3" s="130">
        <f t="shared" ref="AV3:AV9" si="14">ROUND(AS3+AR3,2)</f>
        <v>180</v>
      </c>
      <c r="AW3" s="130">
        <v>80</v>
      </c>
      <c r="AX3" s="130">
        <f t="shared" ref="AX3:AX9" si="15">ROUND(SUM(AU3:AW3),2)</f>
        <v>1577.64</v>
      </c>
      <c r="AY3" s="120"/>
      <c r="AZ3" s="135"/>
      <c r="BA3" s="136"/>
      <c r="BB3" s="113" t="s">
        <v>137</v>
      </c>
      <c r="BC3" s="136"/>
    </row>
    <row r="4" s="113" customFormat="1" ht="18.95" customHeight="1" spans="1:55">
      <c r="A4" s="119"/>
      <c r="B4" s="119" t="s">
        <v>134</v>
      </c>
      <c r="C4" s="119" t="s">
        <v>135</v>
      </c>
      <c r="D4" s="120"/>
      <c r="E4" s="121" t="s">
        <v>103</v>
      </c>
      <c r="F4" s="122" t="s">
        <v>104</v>
      </c>
      <c r="G4" s="119">
        <v>202101</v>
      </c>
      <c r="H4" s="123">
        <v>202106</v>
      </c>
      <c r="I4" s="128">
        <v>3491</v>
      </c>
      <c r="J4" s="129">
        <v>0.16</v>
      </c>
      <c r="K4" s="128">
        <f t="shared" si="0"/>
        <v>558.56</v>
      </c>
      <c r="L4" s="129">
        <v>0.08</v>
      </c>
      <c r="M4" s="128">
        <f t="shared" si="1"/>
        <v>279.28</v>
      </c>
      <c r="N4" s="128">
        <v>3491</v>
      </c>
      <c r="O4" s="129">
        <v>0.085</v>
      </c>
      <c r="P4" s="130">
        <f>ROUND(N4*O4,2)</f>
        <v>296.74</v>
      </c>
      <c r="Q4" s="129">
        <v>0.02</v>
      </c>
      <c r="R4" s="128">
        <f>ROUND(N4*Q4,2)</f>
        <v>69.82</v>
      </c>
      <c r="S4" s="128">
        <v>3491</v>
      </c>
      <c r="T4" s="129">
        <v>0.005</v>
      </c>
      <c r="U4" s="128">
        <f t="shared" si="2"/>
        <v>17.46</v>
      </c>
      <c r="V4" s="129">
        <v>0.005</v>
      </c>
      <c r="W4" s="128">
        <f t="shared" si="3"/>
        <v>17.46</v>
      </c>
      <c r="X4" s="128"/>
      <c r="Y4" s="129"/>
      <c r="Z4" s="128"/>
      <c r="AA4" s="128">
        <v>3491</v>
      </c>
      <c r="AB4" s="134">
        <v>0.006</v>
      </c>
      <c r="AC4" s="128">
        <f t="shared" si="4"/>
        <v>20.95</v>
      </c>
      <c r="AD4" s="128" t="s">
        <v>136</v>
      </c>
      <c r="AE4" s="129">
        <v>0.05</v>
      </c>
      <c r="AF4" s="128">
        <f t="shared" si="5"/>
        <v>90</v>
      </c>
      <c r="AG4" s="129">
        <v>0.05</v>
      </c>
      <c r="AH4" s="128">
        <f t="shared" si="6"/>
        <v>90</v>
      </c>
      <c r="AI4" s="128"/>
      <c r="AJ4" s="128"/>
      <c r="AK4" s="128"/>
      <c r="AL4" s="128"/>
      <c r="AM4" s="128"/>
      <c r="AN4" s="128">
        <f t="shared" si="7"/>
        <v>52.365</v>
      </c>
      <c r="AO4" s="128">
        <v>5</v>
      </c>
      <c r="AP4" s="130">
        <f t="shared" si="8"/>
        <v>946.08</v>
      </c>
      <c r="AQ4" s="130">
        <f t="shared" si="9"/>
        <v>371.56</v>
      </c>
      <c r="AR4" s="130">
        <f t="shared" si="10"/>
        <v>90</v>
      </c>
      <c r="AS4" s="130">
        <f t="shared" si="11"/>
        <v>90</v>
      </c>
      <c r="AT4" s="130">
        <f t="shared" si="12"/>
        <v>1497.64</v>
      </c>
      <c r="AU4" s="130">
        <f t="shared" si="13"/>
        <v>1317.64</v>
      </c>
      <c r="AV4" s="130">
        <f t="shared" si="14"/>
        <v>180</v>
      </c>
      <c r="AW4" s="130">
        <v>80</v>
      </c>
      <c r="AX4" s="130">
        <f t="shared" si="15"/>
        <v>1577.64</v>
      </c>
      <c r="AY4" s="120"/>
      <c r="AZ4" s="135"/>
      <c r="BA4" s="136"/>
      <c r="BB4" s="113" t="s">
        <v>137</v>
      </c>
      <c r="BC4" s="136"/>
    </row>
    <row r="5" s="113" customFormat="1" ht="18.95" customHeight="1" spans="1:55">
      <c r="A5" s="119"/>
      <c r="B5" s="119" t="s">
        <v>134</v>
      </c>
      <c r="C5" s="119" t="s">
        <v>135</v>
      </c>
      <c r="D5" s="120"/>
      <c r="E5" s="121" t="s">
        <v>103</v>
      </c>
      <c r="F5" s="122" t="s">
        <v>104</v>
      </c>
      <c r="G5" s="119">
        <v>202101</v>
      </c>
      <c r="H5" s="123">
        <v>202107</v>
      </c>
      <c r="I5" s="128">
        <v>3491</v>
      </c>
      <c r="J5" s="129">
        <v>0.16</v>
      </c>
      <c r="K5" s="128">
        <f t="shared" si="0"/>
        <v>558.56</v>
      </c>
      <c r="L5" s="129">
        <v>0.08</v>
      </c>
      <c r="M5" s="128">
        <f t="shared" si="1"/>
        <v>279.28</v>
      </c>
      <c r="N5" s="128">
        <v>3491</v>
      </c>
      <c r="O5" s="129">
        <v>0.085</v>
      </c>
      <c r="P5" s="130">
        <f>ROUND(N5*O5,2)</f>
        <v>296.74</v>
      </c>
      <c r="Q5" s="129">
        <v>0.02</v>
      </c>
      <c r="R5" s="128">
        <f>ROUND(N5*Q5,2)</f>
        <v>69.82</v>
      </c>
      <c r="S5" s="128">
        <v>3491</v>
      </c>
      <c r="T5" s="129">
        <v>0.005</v>
      </c>
      <c r="U5" s="128">
        <f t="shared" si="2"/>
        <v>17.46</v>
      </c>
      <c r="V5" s="129">
        <v>0.005</v>
      </c>
      <c r="W5" s="128">
        <f t="shared" si="3"/>
        <v>17.46</v>
      </c>
      <c r="X5" s="128"/>
      <c r="Y5" s="129"/>
      <c r="Z5" s="128"/>
      <c r="AA5" s="128">
        <v>3491</v>
      </c>
      <c r="AB5" s="134">
        <v>0.006</v>
      </c>
      <c r="AC5" s="128">
        <f t="shared" si="4"/>
        <v>20.95</v>
      </c>
      <c r="AD5" s="128" t="s">
        <v>136</v>
      </c>
      <c r="AE5" s="129">
        <v>0.05</v>
      </c>
      <c r="AF5" s="128">
        <f t="shared" si="5"/>
        <v>90</v>
      </c>
      <c r="AG5" s="129">
        <v>0.05</v>
      </c>
      <c r="AH5" s="128">
        <f t="shared" si="6"/>
        <v>90</v>
      </c>
      <c r="AI5" s="128"/>
      <c r="AJ5" s="128"/>
      <c r="AK5" s="128"/>
      <c r="AL5" s="128"/>
      <c r="AM5" s="128"/>
      <c r="AN5" s="128">
        <f t="shared" si="7"/>
        <v>52.365</v>
      </c>
      <c r="AO5" s="128">
        <v>5</v>
      </c>
      <c r="AP5" s="130">
        <f t="shared" si="8"/>
        <v>946.08</v>
      </c>
      <c r="AQ5" s="130">
        <f t="shared" si="9"/>
        <v>371.56</v>
      </c>
      <c r="AR5" s="130">
        <f t="shared" si="10"/>
        <v>90</v>
      </c>
      <c r="AS5" s="130">
        <f t="shared" si="11"/>
        <v>90</v>
      </c>
      <c r="AT5" s="130">
        <f t="shared" si="12"/>
        <v>1497.64</v>
      </c>
      <c r="AU5" s="130">
        <f t="shared" si="13"/>
        <v>1317.64</v>
      </c>
      <c r="AV5" s="130">
        <f t="shared" si="14"/>
        <v>180</v>
      </c>
      <c r="AW5" s="130">
        <v>80</v>
      </c>
      <c r="AX5" s="130">
        <f t="shared" si="15"/>
        <v>1577.64</v>
      </c>
      <c r="AY5" s="120"/>
      <c r="AZ5" s="135"/>
      <c r="BA5" s="136"/>
      <c r="BB5" s="113" t="s">
        <v>137</v>
      </c>
      <c r="BC5" s="136"/>
    </row>
    <row r="6" s="141" customFormat="1" ht="18.95" customHeight="1" spans="1:55">
      <c r="A6" s="142"/>
      <c r="B6" s="142" t="s">
        <v>134</v>
      </c>
      <c r="C6" s="142" t="s">
        <v>135</v>
      </c>
      <c r="D6" s="142"/>
      <c r="E6" s="143" t="s">
        <v>103</v>
      </c>
      <c r="F6" s="144" t="s">
        <v>104</v>
      </c>
      <c r="G6" s="142">
        <v>202101</v>
      </c>
      <c r="H6" s="145">
        <v>202101</v>
      </c>
      <c r="I6" s="146">
        <f>3491-3282</f>
        <v>209</v>
      </c>
      <c r="J6" s="147">
        <v>0.16</v>
      </c>
      <c r="K6" s="146">
        <f t="shared" si="0"/>
        <v>33.44</v>
      </c>
      <c r="L6" s="147">
        <v>0.08</v>
      </c>
      <c r="M6" s="146">
        <f t="shared" si="1"/>
        <v>16.72</v>
      </c>
      <c r="N6" s="146"/>
      <c r="O6" s="147"/>
      <c r="P6" s="146"/>
      <c r="Q6" s="147"/>
      <c r="R6" s="146"/>
      <c r="S6" s="146">
        <f>3491-3282</f>
        <v>209</v>
      </c>
      <c r="T6" s="147">
        <v>0.005</v>
      </c>
      <c r="U6" s="146">
        <f t="shared" si="2"/>
        <v>1.05</v>
      </c>
      <c r="V6" s="147">
        <v>0.005</v>
      </c>
      <c r="W6" s="146">
        <f t="shared" si="3"/>
        <v>1.05</v>
      </c>
      <c r="X6" s="146"/>
      <c r="Y6" s="147"/>
      <c r="Z6" s="146"/>
      <c r="AA6" s="146">
        <f t="shared" ref="AA6:AA9" si="16">3491-3282</f>
        <v>209</v>
      </c>
      <c r="AB6" s="148">
        <v>0.006</v>
      </c>
      <c r="AC6" s="146">
        <f t="shared" si="4"/>
        <v>1.25</v>
      </c>
      <c r="AD6" s="146"/>
      <c r="AE6" s="147"/>
      <c r="AF6" s="146"/>
      <c r="AG6" s="147"/>
      <c r="AH6" s="146"/>
      <c r="AI6" s="146"/>
      <c r="AJ6" s="146"/>
      <c r="AK6" s="146"/>
      <c r="AL6" s="146"/>
      <c r="AM6" s="146"/>
      <c r="AN6" s="146"/>
      <c r="AO6" s="146"/>
      <c r="AP6" s="146">
        <f t="shared" si="8"/>
        <v>35.74</v>
      </c>
      <c r="AQ6" s="146">
        <f t="shared" si="9"/>
        <v>17.77</v>
      </c>
      <c r="AR6" s="146">
        <f t="shared" si="10"/>
        <v>0</v>
      </c>
      <c r="AS6" s="146">
        <f t="shared" si="11"/>
        <v>0</v>
      </c>
      <c r="AT6" s="146">
        <f t="shared" si="12"/>
        <v>53.51</v>
      </c>
      <c r="AU6" s="146">
        <f t="shared" si="13"/>
        <v>53.51</v>
      </c>
      <c r="AV6" s="146">
        <f t="shared" si="14"/>
        <v>0</v>
      </c>
      <c r="AW6" s="146"/>
      <c r="AX6" s="146">
        <f t="shared" si="15"/>
        <v>53.51</v>
      </c>
      <c r="AY6" s="142"/>
      <c r="AZ6" s="149"/>
      <c r="BA6" s="150"/>
      <c r="BB6" s="141" t="s">
        <v>137</v>
      </c>
      <c r="BC6" s="150"/>
    </row>
    <row r="7" s="141" customFormat="1" ht="18.95" customHeight="1" spans="1:55">
      <c r="A7" s="142"/>
      <c r="B7" s="142" t="s">
        <v>134</v>
      </c>
      <c r="C7" s="142" t="s">
        <v>135</v>
      </c>
      <c r="D7" s="142"/>
      <c r="E7" s="143" t="s">
        <v>103</v>
      </c>
      <c r="F7" s="144" t="s">
        <v>104</v>
      </c>
      <c r="G7" s="142">
        <v>202101</v>
      </c>
      <c r="H7" s="145">
        <v>202102</v>
      </c>
      <c r="I7" s="146">
        <f>3491-3282</f>
        <v>209</v>
      </c>
      <c r="J7" s="147">
        <v>0.16</v>
      </c>
      <c r="K7" s="146">
        <f t="shared" si="0"/>
        <v>33.44</v>
      </c>
      <c r="L7" s="147">
        <v>0.08</v>
      </c>
      <c r="M7" s="146">
        <f t="shared" si="1"/>
        <v>16.72</v>
      </c>
      <c r="N7" s="146"/>
      <c r="O7" s="147"/>
      <c r="P7" s="146"/>
      <c r="Q7" s="147"/>
      <c r="R7" s="146"/>
      <c r="S7" s="146">
        <f t="shared" ref="S7:S9" si="17">3491-3282</f>
        <v>209</v>
      </c>
      <c r="T7" s="147">
        <v>0.005</v>
      </c>
      <c r="U7" s="146">
        <f t="shared" si="2"/>
        <v>1.05</v>
      </c>
      <c r="V7" s="147">
        <v>0.005</v>
      </c>
      <c r="W7" s="146">
        <f t="shared" si="3"/>
        <v>1.05</v>
      </c>
      <c r="X7" s="146"/>
      <c r="Y7" s="147"/>
      <c r="Z7" s="146"/>
      <c r="AA7" s="146">
        <f t="shared" si="16"/>
        <v>209</v>
      </c>
      <c r="AB7" s="148">
        <v>0.006</v>
      </c>
      <c r="AC7" s="146">
        <f t="shared" si="4"/>
        <v>1.25</v>
      </c>
      <c r="AD7" s="146"/>
      <c r="AE7" s="147"/>
      <c r="AF7" s="146"/>
      <c r="AG7" s="147"/>
      <c r="AH7" s="146"/>
      <c r="AI7" s="146"/>
      <c r="AJ7" s="146"/>
      <c r="AK7" s="146"/>
      <c r="AL7" s="146"/>
      <c r="AM7" s="146"/>
      <c r="AN7" s="146"/>
      <c r="AO7" s="146"/>
      <c r="AP7" s="146">
        <f t="shared" si="8"/>
        <v>35.74</v>
      </c>
      <c r="AQ7" s="146">
        <f t="shared" si="9"/>
        <v>17.77</v>
      </c>
      <c r="AR7" s="146">
        <f t="shared" si="10"/>
        <v>0</v>
      </c>
      <c r="AS7" s="146">
        <f t="shared" si="11"/>
        <v>0</v>
      </c>
      <c r="AT7" s="146">
        <f t="shared" si="12"/>
        <v>53.51</v>
      </c>
      <c r="AU7" s="146">
        <f t="shared" si="13"/>
        <v>53.51</v>
      </c>
      <c r="AV7" s="146">
        <f t="shared" si="14"/>
        <v>0</v>
      </c>
      <c r="AW7" s="146"/>
      <c r="AX7" s="146">
        <f t="shared" si="15"/>
        <v>53.51</v>
      </c>
      <c r="AY7" s="142"/>
      <c r="AZ7" s="149"/>
      <c r="BA7" s="150"/>
      <c r="BB7" s="141" t="s">
        <v>137</v>
      </c>
      <c r="BC7" s="150"/>
    </row>
    <row r="8" s="141" customFormat="1" ht="18.95" customHeight="1" spans="1:55">
      <c r="A8" s="142"/>
      <c r="B8" s="142" t="s">
        <v>134</v>
      </c>
      <c r="C8" s="142" t="s">
        <v>135</v>
      </c>
      <c r="D8" s="142"/>
      <c r="E8" s="143" t="s">
        <v>103</v>
      </c>
      <c r="F8" s="144" t="s">
        <v>104</v>
      </c>
      <c r="G8" s="142">
        <v>202101</v>
      </c>
      <c r="H8" s="145">
        <v>202103</v>
      </c>
      <c r="I8" s="146">
        <f>3491-3282</f>
        <v>209</v>
      </c>
      <c r="J8" s="147">
        <v>0.16</v>
      </c>
      <c r="K8" s="146">
        <f t="shared" si="0"/>
        <v>33.44</v>
      </c>
      <c r="L8" s="147">
        <v>0.08</v>
      </c>
      <c r="M8" s="146">
        <f t="shared" si="1"/>
        <v>16.72</v>
      </c>
      <c r="N8" s="146"/>
      <c r="O8" s="147"/>
      <c r="P8" s="146"/>
      <c r="Q8" s="147"/>
      <c r="R8" s="146"/>
      <c r="S8" s="146">
        <f t="shared" si="17"/>
        <v>209</v>
      </c>
      <c r="T8" s="147">
        <v>0.005</v>
      </c>
      <c r="U8" s="146">
        <f t="shared" si="2"/>
        <v>1.05</v>
      </c>
      <c r="V8" s="147">
        <v>0.005</v>
      </c>
      <c r="W8" s="146">
        <f t="shared" si="3"/>
        <v>1.05</v>
      </c>
      <c r="X8" s="146"/>
      <c r="Y8" s="147"/>
      <c r="Z8" s="146"/>
      <c r="AA8" s="146">
        <f t="shared" si="16"/>
        <v>209</v>
      </c>
      <c r="AB8" s="148">
        <v>0.006</v>
      </c>
      <c r="AC8" s="146">
        <f t="shared" si="4"/>
        <v>1.25</v>
      </c>
      <c r="AD8" s="146"/>
      <c r="AE8" s="147"/>
      <c r="AF8" s="146"/>
      <c r="AG8" s="147"/>
      <c r="AH8" s="146"/>
      <c r="AI8" s="146"/>
      <c r="AJ8" s="146"/>
      <c r="AK8" s="146"/>
      <c r="AL8" s="146"/>
      <c r="AM8" s="146"/>
      <c r="AN8" s="146"/>
      <c r="AO8" s="146"/>
      <c r="AP8" s="146">
        <f t="shared" si="8"/>
        <v>35.74</v>
      </c>
      <c r="AQ8" s="146">
        <f t="shared" si="9"/>
        <v>17.77</v>
      </c>
      <c r="AR8" s="146">
        <f t="shared" si="10"/>
        <v>0</v>
      </c>
      <c r="AS8" s="146">
        <f t="shared" si="11"/>
        <v>0</v>
      </c>
      <c r="AT8" s="146">
        <f t="shared" si="12"/>
        <v>53.51</v>
      </c>
      <c r="AU8" s="146">
        <f t="shared" si="13"/>
        <v>53.51</v>
      </c>
      <c r="AV8" s="146">
        <f t="shared" si="14"/>
        <v>0</v>
      </c>
      <c r="AW8" s="146"/>
      <c r="AX8" s="146">
        <f t="shared" si="15"/>
        <v>53.51</v>
      </c>
      <c r="AY8" s="142"/>
      <c r="AZ8" s="149"/>
      <c r="BA8" s="150"/>
      <c r="BB8" s="141" t="s">
        <v>137</v>
      </c>
      <c r="BC8" s="150"/>
    </row>
    <row r="9" s="141" customFormat="1" ht="18.95" customHeight="1" spans="1:55">
      <c r="A9" s="142"/>
      <c r="B9" s="142" t="s">
        <v>134</v>
      </c>
      <c r="C9" s="142" t="s">
        <v>135</v>
      </c>
      <c r="D9" s="142"/>
      <c r="E9" s="143" t="s">
        <v>103</v>
      </c>
      <c r="F9" s="144" t="s">
        <v>104</v>
      </c>
      <c r="G9" s="142">
        <v>202101</v>
      </c>
      <c r="H9" s="145">
        <v>202104</v>
      </c>
      <c r="I9" s="146">
        <f>3491-3282</f>
        <v>209</v>
      </c>
      <c r="J9" s="147">
        <v>0.16</v>
      </c>
      <c r="K9" s="146">
        <f t="shared" si="0"/>
        <v>33.44</v>
      </c>
      <c r="L9" s="147">
        <v>0.08</v>
      </c>
      <c r="M9" s="146">
        <f t="shared" si="1"/>
        <v>16.72</v>
      </c>
      <c r="N9" s="146"/>
      <c r="O9" s="147"/>
      <c r="P9" s="146"/>
      <c r="Q9" s="147"/>
      <c r="R9" s="146"/>
      <c r="S9" s="146">
        <f t="shared" si="17"/>
        <v>209</v>
      </c>
      <c r="T9" s="147">
        <v>0.005</v>
      </c>
      <c r="U9" s="146">
        <f t="shared" si="2"/>
        <v>1.05</v>
      </c>
      <c r="V9" s="147">
        <v>0.005</v>
      </c>
      <c r="W9" s="146">
        <f t="shared" si="3"/>
        <v>1.05</v>
      </c>
      <c r="X9" s="146"/>
      <c r="Y9" s="147"/>
      <c r="Z9" s="146"/>
      <c r="AA9" s="146">
        <f t="shared" si="16"/>
        <v>209</v>
      </c>
      <c r="AB9" s="148">
        <v>0.006</v>
      </c>
      <c r="AC9" s="146">
        <f t="shared" si="4"/>
        <v>1.25</v>
      </c>
      <c r="AD9" s="146"/>
      <c r="AE9" s="147"/>
      <c r="AF9" s="146"/>
      <c r="AG9" s="147"/>
      <c r="AH9" s="146"/>
      <c r="AI9" s="146"/>
      <c r="AJ9" s="146"/>
      <c r="AK9" s="146"/>
      <c r="AL9" s="146"/>
      <c r="AM9" s="146"/>
      <c r="AN9" s="146"/>
      <c r="AO9" s="146"/>
      <c r="AP9" s="146">
        <f t="shared" si="8"/>
        <v>35.74</v>
      </c>
      <c r="AQ9" s="146">
        <f t="shared" si="9"/>
        <v>17.77</v>
      </c>
      <c r="AR9" s="146">
        <f t="shared" si="10"/>
        <v>0</v>
      </c>
      <c r="AS9" s="146">
        <f t="shared" si="11"/>
        <v>0</v>
      </c>
      <c r="AT9" s="146">
        <f t="shared" si="12"/>
        <v>53.51</v>
      </c>
      <c r="AU9" s="146">
        <f t="shared" si="13"/>
        <v>53.51</v>
      </c>
      <c r="AV9" s="146">
        <f t="shared" si="14"/>
        <v>0</v>
      </c>
      <c r="AW9" s="146"/>
      <c r="AX9" s="146">
        <f t="shared" si="15"/>
        <v>53.51</v>
      </c>
      <c r="AY9" s="142"/>
      <c r="AZ9" s="149"/>
      <c r="BA9" s="150"/>
      <c r="BB9" s="141" t="s">
        <v>137</v>
      </c>
      <c r="BC9" s="150"/>
    </row>
    <row r="10" s="114" customFormat="1" ht="18.95" customHeight="1" spans="1:52">
      <c r="A10" s="124" t="s">
        <v>54</v>
      </c>
      <c r="B10" s="125"/>
      <c r="C10" s="125"/>
      <c r="D10" s="125"/>
      <c r="E10" s="125"/>
      <c r="F10" s="125"/>
      <c r="G10" s="125"/>
      <c r="H10" s="125"/>
      <c r="I10" s="131">
        <f t="shared" ref="I10:AX10" si="18">SUM(I3:I9)</f>
        <v>11309</v>
      </c>
      <c r="J10" s="131">
        <f t="shared" si="18"/>
        <v>1.12</v>
      </c>
      <c r="K10" s="131">
        <f t="shared" si="18"/>
        <v>1809.44</v>
      </c>
      <c r="L10" s="131">
        <f t="shared" si="18"/>
        <v>0.56</v>
      </c>
      <c r="M10" s="131">
        <f t="shared" si="18"/>
        <v>904.72</v>
      </c>
      <c r="N10" s="131">
        <f t="shared" si="18"/>
        <v>10473</v>
      </c>
      <c r="O10" s="131">
        <f t="shared" si="18"/>
        <v>0.255</v>
      </c>
      <c r="P10" s="131">
        <f t="shared" si="18"/>
        <v>890.22</v>
      </c>
      <c r="Q10" s="131">
        <f t="shared" si="18"/>
        <v>0.06</v>
      </c>
      <c r="R10" s="131">
        <f t="shared" si="18"/>
        <v>209.46</v>
      </c>
      <c r="S10" s="131">
        <f t="shared" si="18"/>
        <v>11309</v>
      </c>
      <c r="T10" s="131">
        <f t="shared" si="18"/>
        <v>0.035</v>
      </c>
      <c r="U10" s="131">
        <f t="shared" si="18"/>
        <v>56.58</v>
      </c>
      <c r="V10" s="131">
        <f t="shared" si="18"/>
        <v>0.035</v>
      </c>
      <c r="W10" s="131">
        <f t="shared" si="18"/>
        <v>56.58</v>
      </c>
      <c r="X10" s="131">
        <f t="shared" si="18"/>
        <v>0</v>
      </c>
      <c r="Y10" s="131">
        <f t="shared" si="18"/>
        <v>0</v>
      </c>
      <c r="Z10" s="131">
        <f t="shared" si="18"/>
        <v>0</v>
      </c>
      <c r="AA10" s="131">
        <f t="shared" si="18"/>
        <v>11309</v>
      </c>
      <c r="AB10" s="131">
        <f t="shared" si="18"/>
        <v>0.042</v>
      </c>
      <c r="AC10" s="131">
        <f t="shared" si="18"/>
        <v>67.85</v>
      </c>
      <c r="AD10" s="131">
        <f t="shared" si="18"/>
        <v>0</v>
      </c>
      <c r="AE10" s="131">
        <f t="shared" si="18"/>
        <v>0.15</v>
      </c>
      <c r="AF10" s="131">
        <f t="shared" si="18"/>
        <v>270</v>
      </c>
      <c r="AG10" s="131">
        <f t="shared" si="18"/>
        <v>0.15</v>
      </c>
      <c r="AH10" s="131">
        <f t="shared" si="18"/>
        <v>270</v>
      </c>
      <c r="AI10" s="131">
        <f t="shared" si="18"/>
        <v>0</v>
      </c>
      <c r="AJ10" s="131">
        <f t="shared" si="18"/>
        <v>0</v>
      </c>
      <c r="AK10" s="131">
        <f t="shared" si="18"/>
        <v>0</v>
      </c>
      <c r="AL10" s="131">
        <f t="shared" si="18"/>
        <v>0</v>
      </c>
      <c r="AM10" s="131">
        <f t="shared" si="18"/>
        <v>0</v>
      </c>
      <c r="AN10" s="131">
        <f t="shared" si="18"/>
        <v>157.095</v>
      </c>
      <c r="AO10" s="131">
        <f t="shared" si="18"/>
        <v>15</v>
      </c>
      <c r="AP10" s="131">
        <f t="shared" si="18"/>
        <v>2981.2</v>
      </c>
      <c r="AQ10" s="131">
        <f t="shared" si="18"/>
        <v>1185.76</v>
      </c>
      <c r="AR10" s="131">
        <f t="shared" si="18"/>
        <v>270</v>
      </c>
      <c r="AS10" s="131">
        <f t="shared" si="18"/>
        <v>270</v>
      </c>
      <c r="AT10" s="131">
        <f t="shared" si="18"/>
        <v>4706.96</v>
      </c>
      <c r="AU10" s="131">
        <f t="shared" si="18"/>
        <v>4166.96</v>
      </c>
      <c r="AV10" s="131">
        <f t="shared" si="18"/>
        <v>540</v>
      </c>
      <c r="AW10" s="131">
        <f t="shared" si="18"/>
        <v>240</v>
      </c>
      <c r="AX10" s="131">
        <f t="shared" si="18"/>
        <v>4946.96</v>
      </c>
      <c r="AY10" s="137"/>
      <c r="AZ10" s="138"/>
    </row>
    <row r="11" s="115" customFormat="1" ht="16.5" spans="1:52">
      <c r="A11" s="116"/>
      <c r="B11" s="116"/>
      <c r="C11" s="116"/>
      <c r="D11" s="116"/>
      <c r="E11" s="116"/>
      <c r="F11" s="116"/>
      <c r="G11" s="116"/>
      <c r="H11" s="116"/>
      <c r="I11" s="132"/>
      <c r="AY11" s="116"/>
      <c r="AZ11" s="116"/>
    </row>
    <row r="12" s="115" customFormat="1" spans="1:52">
      <c r="A12" s="116"/>
      <c r="B12" s="116"/>
      <c r="C12" s="116"/>
      <c r="D12" s="116"/>
      <c r="E12" s="116"/>
      <c r="F12" s="116"/>
      <c r="G12" s="116"/>
      <c r="H12" s="116"/>
      <c r="AY12" s="116"/>
      <c r="AZ12" s="116"/>
    </row>
    <row r="13" s="115" customFormat="1" spans="1:52">
      <c r="A13" s="116"/>
      <c r="B13" s="116"/>
      <c r="C13" s="116"/>
      <c r="D13" s="116"/>
      <c r="E13" s="116"/>
      <c r="F13" s="116"/>
      <c r="G13" s="116"/>
      <c r="H13" s="116"/>
      <c r="AY13" s="116"/>
      <c r="AZ13" s="116"/>
    </row>
    <row r="14" s="115" customFormat="1" spans="1:52">
      <c r="A14" s="116"/>
      <c r="B14" s="116"/>
      <c r="C14" s="116"/>
      <c r="D14" s="116"/>
      <c r="E14" s="116"/>
      <c r="F14" s="116"/>
      <c r="G14" s="116"/>
      <c r="H14" s="116"/>
      <c r="R14" s="115">
        <v>5</v>
      </c>
      <c r="AX14" s="139"/>
      <c r="AY14" s="116"/>
      <c r="AZ14" s="116"/>
    </row>
    <row r="15" s="115" customFormat="1" spans="1:52">
      <c r="A15" s="116"/>
      <c r="B15" s="116"/>
      <c r="C15" s="116"/>
      <c r="D15" s="116"/>
      <c r="E15" s="116"/>
      <c r="F15" s="116"/>
      <c r="G15" s="116"/>
      <c r="H15" s="116"/>
      <c r="AX15" s="139"/>
      <c r="AY15" s="116"/>
      <c r="AZ15" s="116"/>
    </row>
    <row r="16" s="115" customFormat="1" spans="1:52">
      <c r="A16" s="116"/>
      <c r="B16" s="116"/>
      <c r="C16" s="116"/>
      <c r="D16" s="116"/>
      <c r="E16" s="116"/>
      <c r="F16" s="116"/>
      <c r="G16" s="116"/>
      <c r="H16" s="116"/>
      <c r="AX16" s="139"/>
      <c r="AY16" s="116"/>
      <c r="AZ16" s="116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8800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1246.55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-2446.55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8800</v>
      </c>
      <c r="T5" s="74">
        <f t="shared" si="0"/>
        <v>10000</v>
      </c>
      <c r="U5" s="74">
        <f t="shared" si="0"/>
        <v>1246.55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-2446.55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v>346.16</v>
      </c>
      <c r="N4" s="71">
        <v>21.655</v>
      </c>
      <c r="O4" s="71">
        <v>89.82</v>
      </c>
      <c r="P4" s="71">
        <v>90</v>
      </c>
      <c r="Q4" s="89">
        <f>ROUND(SUM(M4:P4),2)</f>
        <v>547.64</v>
      </c>
      <c r="R4" s="70">
        <v>0</v>
      </c>
      <c r="S4" s="90">
        <f>L4+IFERROR(VLOOKUP($E:$E,'（居民）工资表-3月'!$E:$S,15,0),0)</f>
        <v>13200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1794.19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-3594.19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3852.36</v>
      </c>
      <c r="AI4" s="103"/>
      <c r="AJ4" s="102">
        <f>AH4+AI4</f>
        <v>3852.36</v>
      </c>
      <c r="AK4" s="104"/>
      <c r="AL4" s="102">
        <f>AJ4+AG4+AK4</f>
        <v>3852.36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346.16</v>
      </c>
      <c r="N5" s="74">
        <f t="shared" si="0"/>
        <v>21.655</v>
      </c>
      <c r="O5" s="74">
        <f t="shared" si="0"/>
        <v>89.82</v>
      </c>
      <c r="P5" s="74">
        <f t="shared" si="0"/>
        <v>90</v>
      </c>
      <c r="Q5" s="74">
        <f t="shared" si="0"/>
        <v>547.64</v>
      </c>
      <c r="R5" s="74">
        <f t="shared" si="0"/>
        <v>0</v>
      </c>
      <c r="S5" s="74">
        <f t="shared" si="0"/>
        <v>13200</v>
      </c>
      <c r="T5" s="74">
        <f t="shared" si="0"/>
        <v>15000</v>
      </c>
      <c r="U5" s="74">
        <f t="shared" si="0"/>
        <v>1794.19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-3594.19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3852.36</v>
      </c>
      <c r="AI5" s="105">
        <f t="shared" si="0"/>
        <v>0</v>
      </c>
      <c r="AJ5" s="74">
        <f t="shared" si="0"/>
        <v>3852.36</v>
      </c>
      <c r="AK5" s="74">
        <f t="shared" si="0"/>
        <v>0</v>
      </c>
      <c r="AL5" s="74">
        <f t="shared" si="0"/>
        <v>3852.36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40"/>
    </row>
    <row r="10" ht="18.75" customHeight="1" spans="2:5">
      <c r="B10" s="48">
        <f>AJ5</f>
        <v>3852.36</v>
      </c>
      <c r="C10" s="48">
        <f>AG5</f>
        <v>0</v>
      </c>
      <c r="D10" s="48">
        <f>AK5</f>
        <v>0</v>
      </c>
      <c r="E10" s="48">
        <f>B10+C10+D10</f>
        <v>3852.36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L4+IFERROR(VLOOKUP($E:$E,'（居民）工资表-4月'!$E:$S,15,0),0)</f>
        <v>19200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2255.75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-3055.75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5538.44</v>
      </c>
      <c r="AI4" s="103"/>
      <c r="AJ4" s="102">
        <f>AH4+AI4</f>
        <v>5538.44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19200</v>
      </c>
      <c r="T5" s="74">
        <f t="shared" si="0"/>
        <v>20000</v>
      </c>
      <c r="U5" s="74">
        <f t="shared" si="0"/>
        <v>2255.75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-3055.75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5538.44</v>
      </c>
      <c r="AI5" s="105">
        <f t="shared" si="0"/>
        <v>0</v>
      </c>
      <c r="AJ5" s="74">
        <f t="shared" si="0"/>
        <v>5538.44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9"/>
    </row>
    <row r="10" ht="18.75" customHeight="1" spans="2:5">
      <c r="B10" s="48">
        <f>AJ5</f>
        <v>5538.44</v>
      </c>
      <c r="C10" s="48">
        <f>AG5</f>
        <v>0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2"/>
  <sheetViews>
    <sheetView workbookViewId="0">
      <selection activeCell="AX7" sqref="AX6:AX7"/>
    </sheetView>
  </sheetViews>
  <sheetFormatPr defaultColWidth="9" defaultRowHeight="13.5"/>
  <cols>
    <col min="1" max="1" width="5.875" style="116" customWidth="1"/>
    <col min="2" max="2" width="9.625" style="116" customWidth="1"/>
    <col min="3" max="3" width="8" style="116" customWidth="1"/>
    <col min="4" max="4" width="7.375" style="116" customWidth="1"/>
    <col min="5" max="5" width="8" style="116" customWidth="1"/>
    <col min="6" max="6" width="20.5" style="116" customWidth="1"/>
    <col min="7" max="8" width="9.75" style="116" customWidth="1"/>
    <col min="9" max="48" width="10.75" style="115" customWidth="1"/>
    <col min="49" max="49" width="8.75" style="115" customWidth="1"/>
    <col min="50" max="50" width="10.75" style="115" customWidth="1"/>
    <col min="51" max="51" width="26.625" style="116" customWidth="1"/>
    <col min="52" max="52" width="9.375" style="116" customWidth="1"/>
    <col min="53" max="53" width="9" style="115"/>
    <col min="54" max="54" width="16.125" style="115" customWidth="1"/>
    <col min="55" max="16384" width="9" style="115"/>
  </cols>
  <sheetData>
    <row r="1" s="113" customFormat="1" ht="18.95" customHeight="1" spans="1:52">
      <c r="A1" s="117" t="s">
        <v>2</v>
      </c>
      <c r="B1" s="117" t="s">
        <v>105</v>
      </c>
      <c r="C1" s="117" t="s">
        <v>106</v>
      </c>
      <c r="D1" s="117" t="s">
        <v>107</v>
      </c>
      <c r="E1" s="117" t="s">
        <v>108</v>
      </c>
      <c r="F1" s="117" t="s">
        <v>109</v>
      </c>
      <c r="G1" s="117" t="s">
        <v>110</v>
      </c>
      <c r="H1" s="117" t="s">
        <v>111</v>
      </c>
      <c r="I1" s="126" t="s">
        <v>112</v>
      </c>
      <c r="J1" s="126"/>
      <c r="K1" s="126"/>
      <c r="L1" s="126"/>
      <c r="M1" s="126"/>
      <c r="N1" s="126" t="s">
        <v>113</v>
      </c>
      <c r="O1" s="126"/>
      <c r="P1" s="126"/>
      <c r="Q1" s="126"/>
      <c r="R1" s="126"/>
      <c r="S1" s="126" t="s">
        <v>114</v>
      </c>
      <c r="T1" s="126"/>
      <c r="U1" s="126"/>
      <c r="V1" s="126"/>
      <c r="W1" s="126"/>
      <c r="X1" s="126" t="s">
        <v>115</v>
      </c>
      <c r="Y1" s="126"/>
      <c r="Z1" s="126"/>
      <c r="AA1" s="126" t="s">
        <v>116</v>
      </c>
      <c r="AB1" s="126"/>
      <c r="AC1" s="126"/>
      <c r="AD1" s="126" t="s">
        <v>117</v>
      </c>
      <c r="AE1" s="133"/>
      <c r="AF1" s="126"/>
      <c r="AG1" s="133"/>
      <c r="AH1" s="126"/>
      <c r="AI1" s="126" t="s">
        <v>118</v>
      </c>
      <c r="AJ1" s="126"/>
      <c r="AK1" s="126"/>
      <c r="AL1" s="126"/>
      <c r="AM1" s="126"/>
      <c r="AN1" s="126" t="s">
        <v>119</v>
      </c>
      <c r="AO1" s="126"/>
      <c r="AP1" s="126" t="s">
        <v>120</v>
      </c>
      <c r="AQ1" s="126"/>
      <c r="AR1" s="126"/>
      <c r="AS1" s="126"/>
      <c r="AT1" s="126"/>
      <c r="AU1" s="126" t="s">
        <v>121</v>
      </c>
      <c r="AV1" s="126" t="s">
        <v>122</v>
      </c>
      <c r="AW1" s="126" t="s">
        <v>30</v>
      </c>
      <c r="AX1" s="126" t="s">
        <v>56</v>
      </c>
      <c r="AY1" s="117" t="s">
        <v>90</v>
      </c>
      <c r="AZ1" s="135"/>
    </row>
    <row r="2" s="113" customFormat="1" ht="18.95" customHeight="1" spans="1:52">
      <c r="A2" s="118"/>
      <c r="B2" s="118"/>
      <c r="C2" s="117"/>
      <c r="D2" s="117"/>
      <c r="E2" s="117"/>
      <c r="F2" s="117"/>
      <c r="G2" s="117"/>
      <c r="H2" s="117"/>
      <c r="I2" s="126" t="s">
        <v>123</v>
      </c>
      <c r="J2" s="127" t="s">
        <v>124</v>
      </c>
      <c r="K2" s="126" t="s">
        <v>125</v>
      </c>
      <c r="L2" s="127" t="s">
        <v>126</v>
      </c>
      <c r="M2" s="126" t="s">
        <v>127</v>
      </c>
      <c r="N2" s="126" t="s">
        <v>123</v>
      </c>
      <c r="O2" s="127" t="s">
        <v>124</v>
      </c>
      <c r="P2" s="126" t="s">
        <v>125</v>
      </c>
      <c r="Q2" s="127" t="s">
        <v>126</v>
      </c>
      <c r="R2" s="126" t="s">
        <v>127</v>
      </c>
      <c r="S2" s="126" t="s">
        <v>123</v>
      </c>
      <c r="T2" s="127" t="s">
        <v>124</v>
      </c>
      <c r="U2" s="126" t="s">
        <v>125</v>
      </c>
      <c r="V2" s="127" t="s">
        <v>126</v>
      </c>
      <c r="W2" s="126" t="s">
        <v>127</v>
      </c>
      <c r="X2" s="126" t="s">
        <v>123</v>
      </c>
      <c r="Y2" s="127" t="s">
        <v>128</v>
      </c>
      <c r="Z2" s="126" t="s">
        <v>89</v>
      </c>
      <c r="AA2" s="126" t="s">
        <v>123</v>
      </c>
      <c r="AB2" s="127" t="s">
        <v>128</v>
      </c>
      <c r="AC2" s="126" t="s">
        <v>89</v>
      </c>
      <c r="AD2" s="126" t="s">
        <v>123</v>
      </c>
      <c r="AE2" s="127" t="s">
        <v>124</v>
      </c>
      <c r="AF2" s="126" t="s">
        <v>125</v>
      </c>
      <c r="AG2" s="127" t="s">
        <v>126</v>
      </c>
      <c r="AH2" s="126" t="s">
        <v>127</v>
      </c>
      <c r="AI2" s="126" t="s">
        <v>123</v>
      </c>
      <c r="AJ2" s="126" t="s">
        <v>124</v>
      </c>
      <c r="AK2" s="126" t="s">
        <v>125</v>
      </c>
      <c r="AL2" s="126" t="s">
        <v>126</v>
      </c>
      <c r="AM2" s="126" t="s">
        <v>127</v>
      </c>
      <c r="AN2" s="126" t="s">
        <v>129</v>
      </c>
      <c r="AO2" s="126" t="s">
        <v>130</v>
      </c>
      <c r="AP2" s="126" t="s">
        <v>131</v>
      </c>
      <c r="AQ2" s="126" t="s">
        <v>132</v>
      </c>
      <c r="AR2" s="126" t="s">
        <v>133</v>
      </c>
      <c r="AS2" s="126" t="s">
        <v>43</v>
      </c>
      <c r="AT2" s="126" t="s">
        <v>97</v>
      </c>
      <c r="AU2" s="126"/>
      <c r="AV2" s="126"/>
      <c r="AW2" s="126"/>
      <c r="AX2" s="126"/>
      <c r="AY2" s="117"/>
      <c r="AZ2" s="135"/>
    </row>
    <row r="3" s="113" customFormat="1" ht="18.95" customHeight="1" spans="1:55">
      <c r="A3" s="119">
        <v>1</v>
      </c>
      <c r="B3" s="119" t="s">
        <v>134</v>
      </c>
      <c r="C3" s="119" t="s">
        <v>135</v>
      </c>
      <c r="D3" s="120"/>
      <c r="E3" s="121" t="s">
        <v>103</v>
      </c>
      <c r="F3" s="122" t="s">
        <v>104</v>
      </c>
      <c r="G3" s="119">
        <v>202101</v>
      </c>
      <c r="H3" s="123">
        <v>202111</v>
      </c>
      <c r="I3" s="128">
        <v>3491</v>
      </c>
      <c r="J3" s="129">
        <v>0.16</v>
      </c>
      <c r="K3" s="128">
        <f>ROUND(I3*J3,2)</f>
        <v>558.56</v>
      </c>
      <c r="L3" s="129">
        <v>0.08</v>
      </c>
      <c r="M3" s="128">
        <f>ROUND(I3*L3,2)</f>
        <v>279.28</v>
      </c>
      <c r="N3" s="128">
        <v>3491</v>
      </c>
      <c r="O3" s="129">
        <v>0.085</v>
      </c>
      <c r="P3" s="130">
        <f>ROUND(N3*O3,2)</f>
        <v>296.74</v>
      </c>
      <c r="Q3" s="129">
        <v>0.02</v>
      </c>
      <c r="R3" s="128">
        <f>ROUND(N3*Q3,2)</f>
        <v>69.82</v>
      </c>
      <c r="S3" s="128">
        <v>3491</v>
      </c>
      <c r="T3" s="129">
        <v>0.005</v>
      </c>
      <c r="U3" s="128">
        <f>ROUND(S3*T3,2)</f>
        <v>17.46</v>
      </c>
      <c r="V3" s="129">
        <v>0.005</v>
      </c>
      <c r="W3" s="128">
        <f>ROUND(S3*V3,2)</f>
        <v>17.46</v>
      </c>
      <c r="X3" s="128"/>
      <c r="Y3" s="129"/>
      <c r="Z3" s="128"/>
      <c r="AA3" s="128">
        <v>3491</v>
      </c>
      <c r="AB3" s="134">
        <v>0.006</v>
      </c>
      <c r="AC3" s="128">
        <f>ROUND(AA3*AB3,2)</f>
        <v>20.95</v>
      </c>
      <c r="AD3" s="128" t="s">
        <v>136</v>
      </c>
      <c r="AE3" s="129">
        <v>0.05</v>
      </c>
      <c r="AF3" s="128">
        <f>ROUND(AD3*AE3,2)</f>
        <v>90</v>
      </c>
      <c r="AG3" s="129">
        <v>0.05</v>
      </c>
      <c r="AH3" s="128">
        <f>ROUND(AD3*AG3,2)</f>
        <v>90</v>
      </c>
      <c r="AI3" s="128"/>
      <c r="AJ3" s="128"/>
      <c r="AK3" s="128"/>
      <c r="AL3" s="128"/>
      <c r="AM3" s="128"/>
      <c r="AN3" s="128">
        <f>3491*0.015</f>
        <v>52.365</v>
      </c>
      <c r="AO3" s="128">
        <v>5</v>
      </c>
      <c r="AP3" s="130">
        <f>ROUND(SUM(K3,P3,U3,Z3,AC3,AK3,AN3),2)</f>
        <v>946.08</v>
      </c>
      <c r="AQ3" s="130">
        <f>ROUND(SUM(M3,R3,W3,AM3,AO3),2)</f>
        <v>371.56</v>
      </c>
      <c r="AR3" s="130">
        <f>AF3</f>
        <v>90</v>
      </c>
      <c r="AS3" s="130">
        <f>AH3</f>
        <v>90</v>
      </c>
      <c r="AT3" s="130">
        <f>ROUND(AP3+AQ3+AR3+AS3,2)</f>
        <v>1497.64</v>
      </c>
      <c r="AU3" s="130">
        <f>ROUND(AP3+AQ3,2)</f>
        <v>1317.64</v>
      </c>
      <c r="AV3" s="130">
        <f>ROUND(AS3+AR3,2)</f>
        <v>180</v>
      </c>
      <c r="AW3" s="130">
        <v>80</v>
      </c>
      <c r="AX3" s="130">
        <f>ROUND(SUM(AU3:AW3),2)</f>
        <v>1577.64</v>
      </c>
      <c r="AY3" s="120"/>
      <c r="AZ3" s="135"/>
      <c r="BA3" s="136"/>
      <c r="BB3" s="113" t="s">
        <v>137</v>
      </c>
      <c r="BC3" s="136"/>
    </row>
    <row r="4" s="113" customFormat="1" ht="18.95" customHeight="1" spans="1:55">
      <c r="A4" s="119"/>
      <c r="B4" s="119" t="s">
        <v>134</v>
      </c>
      <c r="C4" s="119" t="s">
        <v>135</v>
      </c>
      <c r="D4" s="120"/>
      <c r="E4" s="121" t="s">
        <v>103</v>
      </c>
      <c r="F4" s="122" t="s">
        <v>104</v>
      </c>
      <c r="G4" s="119">
        <v>202101</v>
      </c>
      <c r="H4" s="123">
        <v>202112</v>
      </c>
      <c r="I4" s="128">
        <v>3491</v>
      </c>
      <c r="J4" s="129">
        <v>0.16</v>
      </c>
      <c r="K4" s="128">
        <f>ROUND(I4*J4,2)</f>
        <v>558.56</v>
      </c>
      <c r="L4" s="129">
        <v>0.08</v>
      </c>
      <c r="M4" s="128">
        <f>ROUND(I4*L4,2)</f>
        <v>279.28</v>
      </c>
      <c r="N4" s="128">
        <v>3491</v>
      </c>
      <c r="O4" s="129">
        <v>0.085</v>
      </c>
      <c r="P4" s="130">
        <f>ROUND(N4*O4,2)</f>
        <v>296.74</v>
      </c>
      <c r="Q4" s="129">
        <v>0.02</v>
      </c>
      <c r="R4" s="128">
        <f>ROUND(N4*Q4,2)</f>
        <v>69.82</v>
      </c>
      <c r="S4" s="128">
        <v>3491</v>
      </c>
      <c r="T4" s="129">
        <v>0.005</v>
      </c>
      <c r="U4" s="128">
        <f>ROUND(S4*T4,2)</f>
        <v>17.46</v>
      </c>
      <c r="V4" s="129">
        <v>0.005</v>
      </c>
      <c r="W4" s="128">
        <f>ROUND(S4*V4,2)</f>
        <v>17.46</v>
      </c>
      <c r="X4" s="128"/>
      <c r="Y4" s="129"/>
      <c r="Z4" s="128"/>
      <c r="AA4" s="128">
        <v>3491</v>
      </c>
      <c r="AB4" s="134">
        <v>0.006</v>
      </c>
      <c r="AC4" s="128">
        <f>ROUND(AA4*AB4,2)</f>
        <v>20.95</v>
      </c>
      <c r="AD4" s="128" t="s">
        <v>136</v>
      </c>
      <c r="AE4" s="129">
        <v>0.05</v>
      </c>
      <c r="AF4" s="128">
        <f>ROUND(AD4*AE4,2)</f>
        <v>90</v>
      </c>
      <c r="AG4" s="129">
        <v>0.05</v>
      </c>
      <c r="AH4" s="128">
        <f>ROUND(AD4*AG4,2)</f>
        <v>90</v>
      </c>
      <c r="AI4" s="128"/>
      <c r="AJ4" s="128"/>
      <c r="AK4" s="128"/>
      <c r="AL4" s="128"/>
      <c r="AM4" s="128"/>
      <c r="AN4" s="128">
        <f>3491*0.015</f>
        <v>52.365</v>
      </c>
      <c r="AO4" s="128">
        <v>5</v>
      </c>
      <c r="AP4" s="130">
        <f>ROUND(SUM(K4,P4,U4,Z4,AC4,AK4,AN4),2)</f>
        <v>946.08</v>
      </c>
      <c r="AQ4" s="130">
        <f>ROUND(SUM(M4,R4,W4,AM4,AO4),2)</f>
        <v>371.56</v>
      </c>
      <c r="AR4" s="130">
        <f>AF4</f>
        <v>90</v>
      </c>
      <c r="AS4" s="130">
        <f>AH4</f>
        <v>90</v>
      </c>
      <c r="AT4" s="130">
        <f>ROUND(AP4+AQ4+AR4+AS4,2)</f>
        <v>1497.64</v>
      </c>
      <c r="AU4" s="130">
        <f>ROUND(AP4+AQ4,2)</f>
        <v>1317.64</v>
      </c>
      <c r="AV4" s="130">
        <f>ROUND(AS4+AR4,2)</f>
        <v>180</v>
      </c>
      <c r="AW4" s="130">
        <v>80</v>
      </c>
      <c r="AX4" s="130">
        <f>ROUND(SUM(AU4:AW4),2)</f>
        <v>1577.64</v>
      </c>
      <c r="AY4" s="120"/>
      <c r="AZ4" s="135"/>
      <c r="BA4" s="136"/>
      <c r="BB4" s="113" t="s">
        <v>137</v>
      </c>
      <c r="BC4" s="136"/>
    </row>
    <row r="5" s="113" customFormat="1" ht="18.95" customHeight="1" spans="1:55">
      <c r="A5" s="119"/>
      <c r="B5" s="119" t="s">
        <v>134</v>
      </c>
      <c r="C5" s="119" t="s">
        <v>135</v>
      </c>
      <c r="D5" s="120"/>
      <c r="E5" s="121" t="s">
        <v>103</v>
      </c>
      <c r="F5" s="122" t="s">
        <v>104</v>
      </c>
      <c r="G5" s="119">
        <v>202101</v>
      </c>
      <c r="H5" s="123">
        <v>202201</v>
      </c>
      <c r="I5" s="128">
        <v>3491</v>
      </c>
      <c r="J5" s="129">
        <v>0.16</v>
      </c>
      <c r="K5" s="128">
        <f>ROUND(I5*J5,2)</f>
        <v>558.56</v>
      </c>
      <c r="L5" s="129">
        <v>0.08</v>
      </c>
      <c r="M5" s="128">
        <f>ROUND(I5*L5,2)</f>
        <v>279.28</v>
      </c>
      <c r="N5" s="128">
        <v>3491</v>
      </c>
      <c r="O5" s="129">
        <v>0.085</v>
      </c>
      <c r="P5" s="130">
        <f>ROUND(N5*O5,2)</f>
        <v>296.74</v>
      </c>
      <c r="Q5" s="129">
        <v>0.02</v>
      </c>
      <c r="R5" s="128">
        <f>ROUND(N5*Q5,2)</f>
        <v>69.82</v>
      </c>
      <c r="S5" s="128">
        <v>3491</v>
      </c>
      <c r="T5" s="129">
        <v>0.005</v>
      </c>
      <c r="U5" s="128">
        <f>ROUND(S5*T5,2)</f>
        <v>17.46</v>
      </c>
      <c r="V5" s="129">
        <v>0.005</v>
      </c>
      <c r="W5" s="128">
        <f>ROUND(S5*V5,2)</f>
        <v>17.46</v>
      </c>
      <c r="X5" s="128"/>
      <c r="Y5" s="129"/>
      <c r="Z5" s="128"/>
      <c r="AA5" s="128">
        <v>3491</v>
      </c>
      <c r="AB5" s="134">
        <v>0.006</v>
      </c>
      <c r="AC5" s="128">
        <f>ROUND(AA5*AB5,2)</f>
        <v>20.95</v>
      </c>
      <c r="AD5" s="128" t="s">
        <v>136</v>
      </c>
      <c r="AE5" s="129">
        <v>0.05</v>
      </c>
      <c r="AF5" s="128">
        <f>ROUND(AD5*AE5,2)</f>
        <v>90</v>
      </c>
      <c r="AG5" s="129">
        <v>0.05</v>
      </c>
      <c r="AH5" s="128">
        <f>ROUND(AD5*AG5,2)</f>
        <v>90</v>
      </c>
      <c r="AI5" s="128"/>
      <c r="AJ5" s="128"/>
      <c r="AK5" s="128"/>
      <c r="AL5" s="128"/>
      <c r="AM5" s="128"/>
      <c r="AN5" s="128">
        <f>3491*0.015</f>
        <v>52.365</v>
      </c>
      <c r="AO5" s="128">
        <v>5</v>
      </c>
      <c r="AP5" s="130">
        <f>ROUND(SUM(K5,P5,U5,Z5,AC5,AK5,AN5),2)</f>
        <v>946.08</v>
      </c>
      <c r="AQ5" s="130">
        <f>ROUND(SUM(M5,R5,W5,AM5,AO5),2)</f>
        <v>371.56</v>
      </c>
      <c r="AR5" s="130">
        <f>AF5</f>
        <v>90</v>
      </c>
      <c r="AS5" s="130">
        <f>AH5</f>
        <v>90</v>
      </c>
      <c r="AT5" s="130">
        <f>ROUND(AP5+AQ5+AR5+AS5,2)</f>
        <v>1497.64</v>
      </c>
      <c r="AU5" s="130">
        <f>ROUND(AP5+AQ5,2)</f>
        <v>1317.64</v>
      </c>
      <c r="AV5" s="130">
        <f>ROUND(AS5+AR5,2)</f>
        <v>180</v>
      </c>
      <c r="AW5" s="130">
        <v>80</v>
      </c>
      <c r="AX5" s="130">
        <f>ROUND(SUM(AU5:AW5),2)</f>
        <v>1577.64</v>
      </c>
      <c r="AY5" s="120"/>
      <c r="AZ5" s="135"/>
      <c r="BA5" s="136"/>
      <c r="BB5" s="113" t="s">
        <v>137</v>
      </c>
      <c r="BC5" s="136"/>
    </row>
    <row r="6" s="114" customFormat="1" ht="18.95" customHeight="1" spans="1:52">
      <c r="A6" s="124" t="s">
        <v>54</v>
      </c>
      <c r="B6" s="125"/>
      <c r="C6" s="125"/>
      <c r="D6" s="125"/>
      <c r="E6" s="125"/>
      <c r="F6" s="125"/>
      <c r="G6" s="125"/>
      <c r="H6" s="125"/>
      <c r="I6" s="131">
        <f t="shared" ref="I6:AX6" si="0">SUM(I3:I5)</f>
        <v>10473</v>
      </c>
      <c r="J6" s="131">
        <f t="shared" si="0"/>
        <v>0.48</v>
      </c>
      <c r="K6" s="131">
        <f t="shared" si="0"/>
        <v>1675.68</v>
      </c>
      <c r="L6" s="131">
        <f t="shared" si="0"/>
        <v>0.24</v>
      </c>
      <c r="M6" s="131">
        <f t="shared" si="0"/>
        <v>837.84</v>
      </c>
      <c r="N6" s="131">
        <f t="shared" si="0"/>
        <v>10473</v>
      </c>
      <c r="O6" s="131">
        <f t="shared" si="0"/>
        <v>0.255</v>
      </c>
      <c r="P6" s="131">
        <f t="shared" si="0"/>
        <v>890.22</v>
      </c>
      <c r="Q6" s="131">
        <f t="shared" si="0"/>
        <v>0.06</v>
      </c>
      <c r="R6" s="131">
        <f t="shared" si="0"/>
        <v>209.46</v>
      </c>
      <c r="S6" s="131">
        <f t="shared" si="0"/>
        <v>10473</v>
      </c>
      <c r="T6" s="131">
        <f t="shared" si="0"/>
        <v>0.015</v>
      </c>
      <c r="U6" s="131">
        <f t="shared" si="0"/>
        <v>52.38</v>
      </c>
      <c r="V6" s="131">
        <f t="shared" si="0"/>
        <v>0.015</v>
      </c>
      <c r="W6" s="131">
        <f t="shared" si="0"/>
        <v>52.38</v>
      </c>
      <c r="X6" s="131">
        <f t="shared" si="0"/>
        <v>0</v>
      </c>
      <c r="Y6" s="131">
        <f t="shared" si="0"/>
        <v>0</v>
      </c>
      <c r="Z6" s="131">
        <f t="shared" si="0"/>
        <v>0</v>
      </c>
      <c r="AA6" s="131">
        <f t="shared" si="0"/>
        <v>10473</v>
      </c>
      <c r="AB6" s="131">
        <f t="shared" si="0"/>
        <v>0.018</v>
      </c>
      <c r="AC6" s="131">
        <f t="shared" si="0"/>
        <v>62.85</v>
      </c>
      <c r="AD6" s="131">
        <f t="shared" si="0"/>
        <v>0</v>
      </c>
      <c r="AE6" s="131">
        <f t="shared" si="0"/>
        <v>0.15</v>
      </c>
      <c r="AF6" s="131">
        <f t="shared" si="0"/>
        <v>270</v>
      </c>
      <c r="AG6" s="131">
        <f t="shared" si="0"/>
        <v>0.15</v>
      </c>
      <c r="AH6" s="131">
        <f t="shared" si="0"/>
        <v>270</v>
      </c>
      <c r="AI6" s="131">
        <f t="shared" si="0"/>
        <v>0</v>
      </c>
      <c r="AJ6" s="131">
        <f t="shared" si="0"/>
        <v>0</v>
      </c>
      <c r="AK6" s="131">
        <f t="shared" si="0"/>
        <v>0</v>
      </c>
      <c r="AL6" s="131">
        <f t="shared" si="0"/>
        <v>0</v>
      </c>
      <c r="AM6" s="131">
        <f t="shared" si="0"/>
        <v>0</v>
      </c>
      <c r="AN6" s="131">
        <f t="shared" si="0"/>
        <v>157.095</v>
      </c>
      <c r="AO6" s="131">
        <f t="shared" si="0"/>
        <v>15</v>
      </c>
      <c r="AP6" s="131">
        <f t="shared" si="0"/>
        <v>2838.24</v>
      </c>
      <c r="AQ6" s="131">
        <f t="shared" si="0"/>
        <v>1114.68</v>
      </c>
      <c r="AR6" s="131">
        <f t="shared" si="0"/>
        <v>270</v>
      </c>
      <c r="AS6" s="131">
        <f t="shared" si="0"/>
        <v>270</v>
      </c>
      <c r="AT6" s="131">
        <f t="shared" si="0"/>
        <v>4492.92</v>
      </c>
      <c r="AU6" s="131">
        <f t="shared" si="0"/>
        <v>3952.92</v>
      </c>
      <c r="AV6" s="131">
        <f t="shared" si="0"/>
        <v>540</v>
      </c>
      <c r="AW6" s="131">
        <f t="shared" si="0"/>
        <v>240</v>
      </c>
      <c r="AX6" s="131">
        <f t="shared" si="0"/>
        <v>4732.92</v>
      </c>
      <c r="AY6" s="137"/>
      <c r="AZ6" s="138"/>
    </row>
    <row r="7" s="115" customFormat="1" ht="16.5" spans="1:52">
      <c r="A7" s="116"/>
      <c r="B7" s="116"/>
      <c r="C7" s="116"/>
      <c r="D7" s="116"/>
      <c r="E7" s="116"/>
      <c r="F7" s="116"/>
      <c r="G7" s="116"/>
      <c r="H7" s="116"/>
      <c r="I7" s="132"/>
      <c r="AX7" s="116">
        <v>5038.44</v>
      </c>
      <c r="AY7" s="116"/>
      <c r="AZ7" s="116"/>
    </row>
    <row r="8" s="115" customFormat="1" spans="1:52">
      <c r="A8" s="116"/>
      <c r="B8" s="116"/>
      <c r="C8" s="116"/>
      <c r="D8" s="116"/>
      <c r="E8" s="116"/>
      <c r="F8" s="116"/>
      <c r="G8" s="116"/>
      <c r="H8" s="116"/>
      <c r="AY8" s="116"/>
      <c r="AZ8" s="116"/>
    </row>
    <row r="9" s="115" customFormat="1" spans="1:52">
      <c r="A9" s="116"/>
      <c r="B9" s="116"/>
      <c r="C9" s="116"/>
      <c r="D9" s="116"/>
      <c r="E9" s="116"/>
      <c r="F9" s="116"/>
      <c r="G9" s="116"/>
      <c r="H9" s="116"/>
      <c r="AY9" s="116"/>
      <c r="AZ9" s="116"/>
    </row>
    <row r="10" s="115" customFormat="1" spans="1:52">
      <c r="A10" s="116"/>
      <c r="B10" s="116"/>
      <c r="C10" s="116"/>
      <c r="D10" s="116"/>
      <c r="E10" s="116"/>
      <c r="F10" s="116"/>
      <c r="G10" s="116"/>
      <c r="H10" s="116"/>
      <c r="AX10" s="139"/>
      <c r="AY10" s="116"/>
      <c r="AZ10" s="116"/>
    </row>
    <row r="11" s="115" customFormat="1" spans="1:52">
      <c r="A11" s="116"/>
      <c r="B11" s="116"/>
      <c r="C11" s="116"/>
      <c r="D11" s="116"/>
      <c r="E11" s="116"/>
      <c r="F11" s="116"/>
      <c r="G11" s="116"/>
      <c r="H11" s="116"/>
      <c r="AX11" s="139"/>
      <c r="AY11" s="116"/>
      <c r="AZ11" s="116"/>
    </row>
    <row r="12" s="115" customFormat="1" spans="1:52">
      <c r="A12" s="116"/>
      <c r="B12" s="116"/>
      <c r="C12" s="116"/>
      <c r="D12" s="116"/>
      <c r="E12" s="116"/>
      <c r="F12" s="116"/>
      <c r="G12" s="116"/>
      <c r="H12" s="116"/>
      <c r="AX12" s="139"/>
      <c r="AY12" s="116"/>
      <c r="AZ12" s="116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6:H6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I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L4+IFERROR(VLOOKUP($E:$E,'（居民）工资表-5月'!$E:$S,15,0),0)</f>
        <v>24700</v>
      </c>
      <c r="T4" s="91">
        <f>5000+IFERROR(VLOOKUP($E:$E,'（居民）工资表-5月'!$E:$T,16,0),0)</f>
        <v>25000</v>
      </c>
      <c r="U4" s="91">
        <f>Q4+IFERROR(VLOOKUP($E:$E,'（居民）工资表-5月'!$E:$U,17,0),0)</f>
        <v>2717.31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-3017.31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24700</v>
      </c>
      <c r="T5" s="74">
        <f t="shared" si="0"/>
        <v>25000</v>
      </c>
      <c r="U5" s="74">
        <f t="shared" si="0"/>
        <v>2717.31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-3017.31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（居民）工资表-1月</vt:lpstr>
      <vt:lpstr>付款通知</vt:lpstr>
      <vt:lpstr>（居民）工资表-2月</vt:lpstr>
      <vt:lpstr>社保</vt:lpstr>
      <vt:lpstr>（居民）工资表-3月</vt:lpstr>
      <vt:lpstr>（居民）工资表-4月</vt:lpstr>
      <vt:lpstr>（居民）工资表-5月</vt:lpstr>
      <vt:lpstr>社保1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2018-08-01T08:19:00Z</dcterms:created>
  <cp:lastPrinted>2019-02-02T09:30:00Z</cp:lastPrinted>
  <dcterms:modified xsi:type="dcterms:W3CDTF">2021-11-09T05:23:31Z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2052-11.1.0.11045</vt:lpwstr>
  </property>
  <property fmtid="{D5CDD505-2E9C-101B-9397-08002B2CF9AE}" pid="4" name="ICV">
    <vt:lpwstr>516A5E11E9C24B0F9D4E21236C9B8FC7</vt:lpwstr>
  </property>
</Properties>
</file>