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330" activeTab="2"/>
  </bookViews>
  <sheets>
    <sheet name="付款通知" sheetId="2" r:id="rId1"/>
    <sheet name="客户账单" sheetId="4" r:id="rId2"/>
    <sheet name="工资" sheetId="5" r:id="rId3"/>
  </sheets>
  <externalReferences>
    <externalReference r:id="rId4"/>
    <externalReference r:id="rId5"/>
  </externalReferences>
  <definedNames>
    <definedName name="_xlnm._FilterDatabase" localSheetId="1" hidden="1">客户账单!$A$5:$BH$7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  <author>Administrator</author>
  </authors>
  <commentList>
    <comment ref="B4" authorId="0">
      <text>
        <r>
          <rPr>
            <sz val="9"/>
            <rFont val="宋体"/>
            <charset val="134"/>
          </rPr>
          <t>kk:
请填写客户全称</t>
        </r>
      </text>
    </comment>
    <comment ref="D4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4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4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Q4" authorId="1">
      <text>
        <r>
          <rPr>
            <sz val="9"/>
            <rFont val="宋体"/>
            <charset val="134"/>
          </rPr>
          <t>qiqi:
残障金等</t>
        </r>
      </text>
    </comment>
    <comment ref="AS5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5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5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  <comment ref="AQ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大病</t>
        </r>
      </text>
    </comment>
    <comment ref="BD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长沙捷特</t>
        </r>
      </text>
    </comment>
    <comment ref="AQ8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大病</t>
        </r>
      </text>
    </comment>
    <comment ref="BD8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长沙捷特</t>
        </r>
      </text>
    </comment>
    <comment ref="AQ1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大病</t>
        </r>
      </text>
    </comment>
    <comment ref="BD1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长沙捷特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<sst xmlns="http://schemas.openxmlformats.org/spreadsheetml/2006/main" count="245" uniqueCount="144">
  <si>
    <t>付款通知书</t>
  </si>
  <si>
    <t>尊敬的客户：北京创联致信科技有限公司</t>
  </si>
  <si>
    <t>根据贵公司与我公司所签订的服务协议，请贵公司在2020年10月10日之前按照下列表格内容支付相关款项.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</si>
  <si>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</si>
  <si>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</si>
  <si>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</si>
  <si>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</si>
  <si>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</si>
  <si>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</si>
  <si>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</si>
  <si>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</si>
  <si>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</si>
  <si>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</si>
  <si>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</si>
  <si>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</si>
  <si>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</si>
  <si>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</si>
  <si>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</si>
  <si>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</si>
  <si>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</si>
  <si>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</si>
  <si>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</si>
  <si>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</si>
  <si>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</si>
  <si>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</si>
  <si>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</si>
  <si>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</si>
  <si>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</si>
  <si>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</si>
  <si>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</si>
  <si>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</si>
  <si>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</si>
  <si>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</si>
  <si>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</si>
  <si>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</si>
  <si>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</si>
  <si>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 xml:space="preserve"> 北京创联致信科技有限公司2020年10月 实收 账单</t>
  </si>
  <si>
    <t>尊敬的客户，按双方合同约定，请您于2020年10月10日之前，向我司支付10-12月款项共计：6224.28元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</si>
  <si>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</si>
  <si>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</si>
  <si>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</si>
  <si>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</si>
  <si>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</si>
  <si>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</si>
  <si>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</si>
  <si>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</si>
  <si>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</si>
  <si>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</si>
  <si>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</si>
  <si>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</si>
  <si>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</si>
  <si>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</si>
  <si>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</si>
  <si>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</si>
  <si>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</si>
  <si>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其他</t>
  </si>
  <si>
    <t>缴纳小计</t>
  </si>
  <si>
    <t>汇缴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</si>
  <si>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</si>
  <si>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</si>
  <si>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</si>
  <si>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</si>
  <si>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</si>
  <si>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</si>
  <si>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</si>
  <si>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</si>
  <si>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</si>
  <si>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</si>
  <si>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</si>
  <si>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</si>
  <si>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</si>
  <si>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</si>
  <si>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</si>
  <si>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</si>
  <si>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社保总计</t>
  </si>
  <si>
    <t>北京创联致信科技有限公司</t>
  </si>
  <si>
    <t>太原</t>
  </si>
  <si>
    <t>代理</t>
  </si>
  <si>
    <t>易才</t>
  </si>
  <si>
    <t>赵强</t>
  </si>
  <si>
    <t>142732199004126819</t>
  </si>
  <si>
    <t>202010</t>
  </si>
  <si>
    <t xml:space="preserve"> </t>
  </si>
  <si>
    <t>三险减免</t>
  </si>
  <si>
    <t>广州</t>
  </si>
  <si>
    <t>冯月燕</t>
  </si>
  <si>
    <t>440602197506030928</t>
  </si>
  <si>
    <t>202011</t>
  </si>
  <si>
    <t>202012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</si>
  <si>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</si>
  <si>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</si>
  <si>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</si>
  <si>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</si>
  <si>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</si>
  <si>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</si>
  <si>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</si>
  <si>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</si>
  <si>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</si>
  <si>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</si>
  <si>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</si>
  <si>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</si>
  <si>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</si>
  <si>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</si>
  <si>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</si>
  <si>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</si>
  <si>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</si>
  <si>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</si>
  <si>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</si>
  <si>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</si>
  <si>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</si>
  <si>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</si>
  <si>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</si>
  <si>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</si>
  <si>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</si>
  <si>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</si>
  <si>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</si>
  <si>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</si>
  <si>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</si>
  <si>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</si>
  <si>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</si>
  <si>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</si>
  <si>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</si>
  <si>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</si>
  <si>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</si>
  <si>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</si>
  <si>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</si>
  <si>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</si>
  <si>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</si>
  <si>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</si>
  <si>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</si>
  <si>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</si>
  <si>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</si>
  <si>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</si>
  <si>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</si>
  <si>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</si>
  <si>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</si>
  <si>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</si>
  <si>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</si>
  <si>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身份证</t>
  </si>
  <si>
    <t>6226200102995660</t>
  </si>
  <si>
    <t>民生银行</t>
  </si>
  <si>
    <t>6216910301196884</t>
  </si>
  <si>
    <t>合计</t>
  </si>
  <si>
    <t>个税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</si>
</sst>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$&quot;0_ "/>
    <numFmt numFmtId="177" formatCode="0.00_ "/>
    <numFmt numFmtId="178" formatCode="&quot;\&quot;#,##0;[Red]&quot;\&quot;\-#,##0"/>
    <numFmt numFmtId="179" formatCode="#,##0_);[Red]\(#,##0\)"/>
    <numFmt numFmtId="180" formatCode="&quot;$&quot;#,##0_ ;[Red]\-&quot;$&quot;#,##0_ "/>
    <numFmt numFmtId="181" formatCode="0.00_);[Red]\(0.00\)"/>
    <numFmt numFmtId="182" formatCode="#,##0.00_);[Red]\(#,##0.00\)"/>
    <numFmt numFmtId="183" formatCode="0.00;[Red]0.00"/>
    <numFmt numFmtId="184" formatCode="[DBNum2][$-804]General"/>
    <numFmt numFmtId="185" formatCode="General\ &quot;年&quot;"/>
    <numFmt numFmtId="186" formatCode="0_);[Red]\(0\)"/>
    <numFmt numFmtId="187" formatCode="0.00_);\(0.00\)"/>
  </numFmts>
  <fonts count="90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6"/>
      <color theme="1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  <font>
      <sz val="10"/>
      <color theme="1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color indexed="8"/>
      <name val="SimSun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微软雅黑"/>
      <charset val="134"/>
    </font>
    <font>
      <b/>
      <sz val="9"/>
      <color indexed="8"/>
      <name val="微软雅黑"/>
      <charset val="134"/>
    </font>
    <font>
      <sz val="9"/>
      <color theme="1"/>
      <name val="宋体"/>
      <charset val="134"/>
    </font>
    <font>
      <sz val="10"/>
      <color theme="1"/>
      <name val="微软雅黑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0"/>
      <color indexed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9" borderId="4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9" borderId="44" applyNumberFormat="0" applyFont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43" applyNumberFormat="0" applyFill="0" applyAlignment="0" applyProtection="0">
      <alignment vertical="center"/>
    </xf>
    <xf numFmtId="0" fontId="75" fillId="0" borderId="43" applyNumberFormat="0" applyFill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72" fillId="0" borderId="49" applyNumberFormat="0" applyFill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79" fillId="24" borderId="46" applyNumberFormat="0" applyAlignment="0" applyProtection="0">
      <alignment vertical="center"/>
    </xf>
    <xf numFmtId="0" fontId="74" fillId="24" borderId="42" applyNumberFormat="0" applyAlignment="0" applyProtection="0">
      <alignment vertical="center"/>
    </xf>
    <xf numFmtId="0" fontId="81" fillId="34" borderId="47" applyNumberFormat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83" fillId="0" borderId="48" applyNumberFormat="0" applyFill="0" applyAlignment="0" applyProtection="0">
      <alignment vertical="center"/>
    </xf>
    <xf numFmtId="0" fontId="71" fillId="0" borderId="45" applyNumberFormat="0" applyFill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4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84" fillId="0" borderId="0" applyBorder="0"/>
    <xf numFmtId="0" fontId="84" fillId="0" borderId="0"/>
    <xf numFmtId="0" fontId="84" fillId="0" borderId="0"/>
    <xf numFmtId="0" fontId="9" fillId="0" borderId="0">
      <alignment vertical="center"/>
    </xf>
    <xf numFmtId="0" fontId="84" fillId="0" borderId="0"/>
    <xf numFmtId="178" fontId="84" fillId="0" borderId="0" applyFont="0" applyFill="0" applyBorder="0" applyAlignment="0" applyProtection="0">
      <alignment vertical="center"/>
    </xf>
    <xf numFmtId="0" fontId="84" fillId="39" borderId="50" applyNumberFormat="0" applyFont="0" applyAlignment="0" applyProtection="0">
      <alignment vertical="center"/>
    </xf>
    <xf numFmtId="0" fontId="10" fillId="0" borderId="0">
      <alignment vertical="center"/>
    </xf>
    <xf numFmtId="38" fontId="8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86" fillId="0" borderId="0"/>
    <xf numFmtId="177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62" applyBorder="1">
      <alignment vertical="center"/>
    </xf>
    <xf numFmtId="0" fontId="1" fillId="0" borderId="0" xfId="62" applyNumberFormat="1" applyFont="1" applyFill="1" applyBorder="1" applyAlignment="1" applyProtection="1">
      <alignment horizontal="center" vertical="center"/>
    </xf>
    <xf numFmtId="0" fontId="0" fillId="0" borderId="0" xfId="62" applyFill="1">
      <alignment vertical="center"/>
    </xf>
    <xf numFmtId="0" fontId="0" fillId="0" borderId="0" xfId="62" applyNumberFormat="1" applyFont="1" applyFill="1" applyBorder="1" applyAlignment="1" applyProtection="1">
      <alignment horizontal="center" vertical="center" shrinkToFit="1"/>
    </xf>
    <xf numFmtId="0" fontId="0" fillId="0" borderId="0" xfId="62">
      <alignment vertical="center"/>
    </xf>
    <xf numFmtId="179" fontId="2" fillId="0" borderId="0" xfId="63" applyNumberFormat="1" applyFont="1" applyFill="1" applyBorder="1" applyAlignment="1" applyProtection="1">
      <alignment vertical="center"/>
    </xf>
    <xf numFmtId="179" fontId="3" fillId="0" borderId="0" xfId="63" applyNumberFormat="1" applyFont="1" applyFill="1" applyBorder="1" applyAlignment="1" applyProtection="1">
      <alignment vertical="center"/>
    </xf>
    <xf numFmtId="179" fontId="4" fillId="0" borderId="0" xfId="63" applyNumberFormat="1" applyFont="1" applyFill="1" applyBorder="1" applyAlignment="1" applyProtection="1">
      <alignment vertical="center"/>
    </xf>
    <xf numFmtId="179" fontId="4" fillId="0" borderId="0" xfId="63" applyNumberFormat="1" applyFont="1" applyFill="1" applyBorder="1" applyAlignment="1" applyProtection="1">
      <alignment horizontal="center" vertical="top"/>
    </xf>
    <xf numFmtId="0" fontId="0" fillId="0" borderId="0" xfId="62" applyNumberFormat="1" applyFont="1" applyFill="1" applyBorder="1" applyAlignment="1" applyProtection="1">
      <alignment horizontal="center" vertical="center"/>
    </xf>
    <xf numFmtId="0" fontId="0" fillId="0" borderId="0" xfId="62" applyNumberFormat="1" applyBorder="1" applyAlignment="1">
      <alignment horizontal="center" vertical="center"/>
    </xf>
    <xf numFmtId="179" fontId="5" fillId="2" borderId="1" xfId="63" applyNumberFormat="1" applyFont="1" applyFill="1" applyBorder="1" applyAlignment="1" applyProtection="1">
      <alignment horizontal="center" vertical="center"/>
    </xf>
    <xf numFmtId="179" fontId="2" fillId="2" borderId="1" xfId="63" applyNumberFormat="1" applyFont="1" applyFill="1" applyBorder="1" applyAlignment="1" applyProtection="1">
      <alignment horizontal="center" vertical="center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6" fillId="2" borderId="1" xfId="64" applyNumberFormat="1" applyFont="1" applyFill="1" applyBorder="1" applyAlignment="1" applyProtection="1">
      <alignment horizontal="center" vertical="center" wrapText="1"/>
    </xf>
    <xf numFmtId="0" fontId="7" fillId="2" borderId="1" xfId="64" applyNumberFormat="1" applyFont="1" applyFill="1" applyBorder="1" applyAlignment="1" applyProtection="1">
      <alignment horizontal="center" vertical="center" wrapText="1"/>
    </xf>
    <xf numFmtId="179" fontId="5" fillId="2" borderId="2" xfId="63" applyNumberFormat="1" applyFont="1" applyFill="1" applyBorder="1" applyAlignment="1" applyProtection="1">
      <alignment horizontal="center" vertical="center"/>
    </xf>
    <xf numFmtId="179" fontId="2" fillId="2" borderId="2" xfId="63" applyNumberFormat="1" applyFont="1" applyFill="1" applyBorder="1" applyAlignment="1" applyProtection="1">
      <alignment horizontal="center" vertical="center"/>
    </xf>
    <xf numFmtId="0" fontId="2" fillId="2" borderId="2" xfId="63" applyNumberFormat="1" applyFont="1" applyFill="1" applyBorder="1" applyAlignment="1" applyProtection="1">
      <alignment horizontal="center" vertical="center" wrapText="1"/>
    </xf>
    <xf numFmtId="0" fontId="6" fillId="2" borderId="2" xfId="64" applyNumberFormat="1" applyFont="1" applyFill="1" applyBorder="1" applyAlignment="1" applyProtection="1">
      <alignment horizontal="center" vertical="center" wrapText="1"/>
    </xf>
    <xf numFmtId="0" fontId="7" fillId="2" borderId="2" xfId="64" applyNumberFormat="1" applyFont="1" applyFill="1" applyBorder="1" applyAlignment="1" applyProtection="1">
      <alignment horizontal="center" vertical="center" wrapText="1"/>
    </xf>
    <xf numFmtId="179" fontId="8" fillId="0" borderId="2" xfId="62" applyNumberFormat="1" applyFont="1" applyFill="1" applyBorder="1" applyAlignment="1" applyProtection="1">
      <alignment horizontal="center" vertical="center"/>
    </xf>
    <xf numFmtId="0" fontId="9" fillId="0" borderId="3" xfId="62" applyFont="1" applyFill="1" applyBorder="1" applyAlignment="1">
      <alignment horizontal="center" vertical="center" wrapText="1"/>
    </xf>
    <xf numFmtId="0" fontId="10" fillId="3" borderId="4" xfId="54" applyFont="1" applyFill="1" applyBorder="1" applyAlignment="1">
      <alignment horizontal="left" vertical="center"/>
    </xf>
    <xf numFmtId="49" fontId="10" fillId="0" borderId="3" xfId="36" applyNumberFormat="1" applyFont="1" applyBorder="1" applyAlignment="1" applyProtection="1">
      <protection locked="0"/>
    </xf>
    <xf numFmtId="49" fontId="11" fillId="4" borderId="4" xfId="62" applyNumberFormat="1" applyFont="1" applyFill="1" applyBorder="1" applyAlignment="1">
      <alignment horizontal="center" vertical="center" wrapText="1"/>
    </xf>
    <xf numFmtId="0" fontId="0" fillId="0" borderId="3" xfId="62" applyNumberFormat="1" applyFill="1" applyBorder="1" applyAlignment="1">
      <alignment horizontal="center" vertical="center"/>
    </xf>
    <xf numFmtId="0" fontId="0" fillId="0" borderId="4" xfId="62" applyFill="1" applyBorder="1">
      <alignment vertical="center"/>
    </xf>
    <xf numFmtId="0" fontId="10" fillId="3" borderId="3" xfId="36" applyFont="1" applyFill="1" applyBorder="1" applyAlignment="1">
      <alignment horizontal="left" vertical="center"/>
    </xf>
    <xf numFmtId="179" fontId="8" fillId="4" borderId="2" xfId="62" applyNumberFormat="1" applyFont="1" applyFill="1" applyBorder="1" applyAlignment="1" applyProtection="1">
      <alignment horizontal="center" vertical="center" shrinkToFit="1"/>
    </xf>
    <xf numFmtId="179" fontId="12" fillId="4" borderId="3" xfId="62" applyNumberFormat="1" applyFont="1" applyFill="1" applyBorder="1" applyAlignment="1" applyProtection="1">
      <alignment horizontal="center" vertical="center" shrinkToFit="1"/>
    </xf>
    <xf numFmtId="179" fontId="12" fillId="4" borderId="3" xfId="62" applyNumberFormat="1" applyFont="1" applyFill="1" applyBorder="1" applyAlignment="1" applyProtection="1">
      <alignment horizontal="center" vertical="top" shrinkToFit="1"/>
    </xf>
    <xf numFmtId="0" fontId="11" fillId="4" borderId="3" xfId="62" applyNumberFormat="1" applyFont="1" applyFill="1" applyBorder="1" applyAlignment="1">
      <alignment horizontal="center" vertical="center" shrinkToFit="1"/>
    </xf>
    <xf numFmtId="0" fontId="0" fillId="4" borderId="3" xfId="62" applyNumberFormat="1" applyFont="1" applyFill="1" applyBorder="1" applyAlignment="1" applyProtection="1">
      <alignment horizontal="center" vertical="center" shrinkToFit="1"/>
    </xf>
    <xf numFmtId="0" fontId="0" fillId="4" borderId="3" xfId="62" applyNumberFormat="1" applyFill="1" applyBorder="1" applyAlignment="1">
      <alignment horizontal="center" vertical="center" shrinkToFit="1"/>
    </xf>
    <xf numFmtId="0" fontId="0" fillId="0" borderId="0" xfId="62" applyNumberFormat="1">
      <alignment vertical="center"/>
    </xf>
    <xf numFmtId="0" fontId="0" fillId="0" borderId="0" xfId="62" applyNumberFormat="1" applyAlignment="1">
      <alignment horizontal="center" vertical="center"/>
    </xf>
    <xf numFmtId="0" fontId="0" fillId="2" borderId="3" xfId="62" applyFont="1" applyFill="1" applyBorder="1" applyAlignment="1">
      <alignment horizontal="center" vertical="center"/>
    </xf>
    <xf numFmtId="181" fontId="0" fillId="4" borderId="3" xfId="62" applyNumberFormat="1" applyFont="1" applyFill="1" applyBorder="1" applyAlignment="1">
      <alignment horizontal="center" vertical="center"/>
    </xf>
    <xf numFmtId="14" fontId="0" fillId="0" borderId="0" xfId="62" applyNumberFormat="1" applyBorder="1">
      <alignment vertical="center"/>
    </xf>
    <xf numFmtId="179" fontId="4" fillId="0" borderId="0" xfId="63" applyNumberFormat="1" applyFont="1" applyFill="1" applyBorder="1" applyAlignment="1" applyProtection="1">
      <alignment horizontal="center" vertical="center"/>
    </xf>
    <xf numFmtId="177" fontId="13" fillId="5" borderId="0" xfId="62" applyNumberFormat="1" applyFont="1" applyFill="1" applyBorder="1" applyAlignment="1">
      <alignment horizontal="center" vertical="center"/>
    </xf>
    <xf numFmtId="14" fontId="6" fillId="2" borderId="1" xfId="64" applyNumberFormat="1" applyFont="1" applyFill="1" applyBorder="1" applyAlignment="1" applyProtection="1">
      <alignment horizontal="center" vertical="center" wrapText="1"/>
    </xf>
    <xf numFmtId="0" fontId="6" fillId="2" borderId="4" xfId="64" applyNumberFormat="1" applyFont="1" applyFill="1" applyBorder="1" applyAlignment="1" applyProtection="1">
      <alignment horizontal="center" vertical="center" wrapText="1"/>
    </xf>
    <xf numFmtId="0" fontId="6" fillId="2" borderId="5" xfId="64" applyNumberFormat="1" applyFont="1" applyFill="1" applyBorder="1" applyAlignment="1" applyProtection="1">
      <alignment horizontal="center" vertical="center" wrapText="1"/>
    </xf>
    <xf numFmtId="0" fontId="6" fillId="2" borderId="6" xfId="64" applyNumberFormat="1" applyFont="1" applyFill="1" applyBorder="1" applyAlignment="1" applyProtection="1">
      <alignment horizontal="center" vertical="center" wrapText="1"/>
    </xf>
    <xf numFmtId="14" fontId="6" fillId="2" borderId="2" xfId="64" applyNumberFormat="1" applyFont="1" applyFill="1" applyBorder="1" applyAlignment="1" applyProtection="1">
      <alignment horizontal="center" vertical="center" wrapText="1"/>
    </xf>
    <xf numFmtId="0" fontId="6" fillId="2" borderId="3" xfId="64" applyNumberFormat="1" applyFont="1" applyFill="1" applyBorder="1" applyAlignment="1" applyProtection="1">
      <alignment horizontal="center" vertical="center" wrapText="1"/>
    </xf>
    <xf numFmtId="14" fontId="0" fillId="0" borderId="4" xfId="62" applyNumberFormat="1" applyFill="1" applyBorder="1">
      <alignment vertical="center"/>
    </xf>
    <xf numFmtId="177" fontId="8" fillId="0" borderId="3" xfId="62" applyNumberFormat="1" applyFont="1" applyFill="1" applyBorder="1">
      <alignment vertical="center"/>
    </xf>
    <xf numFmtId="0" fontId="0" fillId="4" borderId="4" xfId="62" applyNumberFormat="1" applyFont="1" applyFill="1" applyBorder="1" applyAlignment="1" applyProtection="1">
      <alignment horizontal="center" vertical="center" shrinkToFit="1"/>
    </xf>
    <xf numFmtId="14" fontId="0" fillId="4" borderId="4" xfId="62" applyNumberFormat="1" applyFont="1" applyFill="1" applyBorder="1" applyAlignment="1" applyProtection="1">
      <alignment horizontal="center" vertical="center" shrinkToFit="1"/>
    </xf>
    <xf numFmtId="182" fontId="12" fillId="4" borderId="3" xfId="62" applyNumberFormat="1" applyFont="1" applyFill="1" applyBorder="1" applyAlignment="1" applyProtection="1">
      <alignment horizontal="center" vertical="center" shrinkToFit="1"/>
    </xf>
    <xf numFmtId="14" fontId="0" fillId="0" borderId="0" xfId="62" applyNumberFormat="1">
      <alignment vertical="center"/>
    </xf>
    <xf numFmtId="177" fontId="14" fillId="0" borderId="0" xfId="62" applyNumberFormat="1" applyFont="1" applyFill="1" applyBorder="1" applyAlignment="1">
      <alignment horizontal="left" vertical="center"/>
    </xf>
    <xf numFmtId="181" fontId="7" fillId="2" borderId="1" xfId="64" applyNumberFormat="1" applyFont="1" applyFill="1" applyBorder="1" applyAlignment="1" applyProtection="1">
      <alignment horizontal="center" vertical="center" wrapText="1"/>
    </xf>
    <xf numFmtId="0" fontId="7" fillId="2" borderId="4" xfId="64" applyNumberFormat="1" applyFont="1" applyFill="1" applyBorder="1" applyAlignment="1" applyProtection="1">
      <alignment horizontal="center" vertical="center" wrapText="1"/>
    </xf>
    <xf numFmtId="0" fontId="7" fillId="2" borderId="5" xfId="64" applyNumberFormat="1" applyFont="1" applyFill="1" applyBorder="1" applyAlignment="1" applyProtection="1">
      <alignment horizontal="center" vertical="center" wrapText="1"/>
    </xf>
    <xf numFmtId="181" fontId="7" fillId="2" borderId="2" xfId="64" applyNumberFormat="1" applyFont="1" applyFill="1" applyBorder="1" applyAlignment="1" applyProtection="1">
      <alignment horizontal="center" vertical="center" wrapText="1"/>
    </xf>
    <xf numFmtId="0" fontId="7" fillId="2" borderId="3" xfId="64" applyNumberFormat="1" applyFont="1" applyFill="1" applyBorder="1" applyAlignment="1" applyProtection="1">
      <alignment horizontal="center" vertical="center" wrapText="1"/>
    </xf>
    <xf numFmtId="177" fontId="8" fillId="4" borderId="3" xfId="62" applyNumberFormat="1" applyFont="1" applyFill="1" applyBorder="1">
      <alignment vertical="center"/>
    </xf>
    <xf numFmtId="177" fontId="8" fillId="4" borderId="6" xfId="62" applyNumberFormat="1" applyFont="1" applyFill="1" applyBorder="1" applyAlignment="1">
      <alignment horizontal="center" vertical="center"/>
    </xf>
    <xf numFmtId="177" fontId="8" fillId="4" borderId="6" xfId="62" applyNumberFormat="1" applyFont="1" applyFill="1" applyBorder="1">
      <alignment vertical="center"/>
    </xf>
    <xf numFmtId="0" fontId="7" fillId="2" borderId="6" xfId="64" applyNumberFormat="1" applyFont="1" applyFill="1" applyBorder="1" applyAlignment="1" applyProtection="1">
      <alignment horizontal="center" vertical="center" wrapText="1"/>
    </xf>
    <xf numFmtId="182" fontId="8" fillId="4" borderId="6" xfId="62" applyNumberFormat="1" applyFont="1" applyFill="1" applyBorder="1" applyAlignment="1" applyProtection="1">
      <alignment horizontal="center" vertical="center"/>
    </xf>
    <xf numFmtId="181" fontId="15" fillId="4" borderId="3" xfId="65" applyNumberFormat="1" applyFont="1" applyFill="1" applyBorder="1" applyAlignment="1" applyProtection="1">
      <alignment horizontal="center" vertical="center"/>
    </xf>
    <xf numFmtId="181" fontId="16" fillId="4" borderId="3" xfId="64" applyNumberFormat="1" applyFont="1" applyFill="1" applyBorder="1" applyAlignment="1" applyProtection="1">
      <alignment horizontal="center" vertical="center"/>
    </xf>
    <xf numFmtId="182" fontId="8" fillId="0" borderId="0" xfId="62" applyNumberFormat="1" applyFont="1" applyFill="1" applyBorder="1" applyAlignment="1" applyProtection="1">
      <alignment horizontal="center" vertical="center"/>
    </xf>
    <xf numFmtId="181" fontId="4" fillId="0" borderId="0" xfId="63" applyNumberFormat="1" applyFont="1" applyFill="1" applyBorder="1" applyAlignment="1" applyProtection="1">
      <alignment horizontal="center" vertical="center" wrapText="1"/>
    </xf>
    <xf numFmtId="0" fontId="5" fillId="2" borderId="1" xfId="63" applyNumberFormat="1" applyFont="1" applyFill="1" applyBorder="1" applyAlignment="1" applyProtection="1">
      <alignment horizontal="center" vertical="center" wrapText="1"/>
    </xf>
    <xf numFmtId="181" fontId="2" fillId="2" borderId="1" xfId="63" applyNumberFormat="1" applyFont="1" applyFill="1" applyBorder="1" applyAlignment="1" applyProtection="1">
      <alignment horizontal="center" vertical="center" wrapText="1"/>
    </xf>
    <xf numFmtId="0" fontId="5" fillId="2" borderId="2" xfId="63" applyNumberFormat="1" applyFont="1" applyFill="1" applyBorder="1" applyAlignment="1" applyProtection="1">
      <alignment horizontal="center" vertical="center" wrapText="1"/>
    </xf>
    <xf numFmtId="181" fontId="2" fillId="2" borderId="2" xfId="63" applyNumberFormat="1" applyFont="1" applyFill="1" applyBorder="1" applyAlignment="1" applyProtection="1">
      <alignment horizontal="center" vertical="center" wrapText="1"/>
    </xf>
    <xf numFmtId="182" fontId="8" fillId="4" borderId="3" xfId="62" applyNumberFormat="1" applyFont="1" applyFill="1" applyBorder="1" applyAlignment="1" applyProtection="1">
      <alignment horizontal="center" vertical="center"/>
    </xf>
    <xf numFmtId="181" fontId="11" fillId="0" borderId="3" xfId="62" applyNumberFormat="1" applyFont="1" applyFill="1" applyBorder="1" applyAlignment="1">
      <alignment horizontal="center" vertical="center" wrapText="1"/>
    </xf>
    <xf numFmtId="182" fontId="8" fillId="0" borderId="3" xfId="62" applyNumberFormat="1" applyFont="1" applyFill="1" applyBorder="1" applyAlignment="1" applyProtection="1">
      <alignment horizontal="center" vertical="center"/>
    </xf>
    <xf numFmtId="181" fontId="12" fillId="4" borderId="3" xfId="62" applyNumberFormat="1" applyFont="1" applyFill="1" applyBorder="1" applyAlignment="1" applyProtection="1">
      <alignment horizontal="center" vertical="center" shrinkToFit="1"/>
    </xf>
    <xf numFmtId="182" fontId="8" fillId="4" borderId="3" xfId="62" applyNumberFormat="1" applyFont="1" applyFill="1" applyBorder="1" applyAlignment="1" applyProtection="1">
      <alignment horizontal="center" vertical="center" shrinkToFit="1"/>
    </xf>
    <xf numFmtId="181" fontId="0" fillId="0" borderId="0" xfId="62" applyNumberFormat="1">
      <alignment vertical="center"/>
    </xf>
    <xf numFmtId="49" fontId="0" fillId="0" borderId="0" xfId="62" applyNumberFormat="1" applyFont="1" applyFill="1" applyBorder="1" applyAlignment="1" applyProtection="1">
      <alignment horizontal="center" vertical="center"/>
    </xf>
    <xf numFmtId="49" fontId="6" fillId="2" borderId="1" xfId="64" applyNumberFormat="1" applyFont="1" applyFill="1" applyBorder="1" applyAlignment="1" applyProtection="1">
      <alignment horizontal="center" vertical="center" wrapText="1"/>
    </xf>
    <xf numFmtId="49" fontId="6" fillId="2" borderId="2" xfId="64" applyNumberFormat="1" applyFont="1" applyFill="1" applyBorder="1" applyAlignment="1" applyProtection="1">
      <alignment horizontal="center" vertical="center" wrapText="1"/>
    </xf>
    <xf numFmtId="49" fontId="15" fillId="0" borderId="1" xfId="36" applyNumberFormat="1" applyFont="1" applyBorder="1" applyAlignment="1" applyProtection="1">
      <protection locked="0"/>
    </xf>
    <xf numFmtId="49" fontId="15" fillId="0" borderId="3" xfId="36" applyNumberFormat="1" applyFont="1" applyBorder="1" applyAlignment="1" applyProtection="1">
      <alignment horizontal="center" vertical="center"/>
      <protection locked="0"/>
    </xf>
    <xf numFmtId="0" fontId="16" fillId="4" borderId="3" xfId="62" applyFont="1" applyFill="1" applyBorder="1" applyAlignment="1">
      <alignment horizontal="center" vertical="center"/>
    </xf>
    <xf numFmtId="49" fontId="15" fillId="0" borderId="3" xfId="36" applyNumberFormat="1" applyFont="1" applyBorder="1" applyAlignment="1" applyProtection="1">
      <protection locked="0"/>
    </xf>
    <xf numFmtId="0" fontId="16" fillId="4" borderId="3" xfId="62" applyFont="1" applyFill="1" applyBorder="1" applyAlignment="1">
      <alignment horizontal="center" vertical="center" shrinkToFit="1"/>
    </xf>
    <xf numFmtId="0" fontId="0" fillId="6" borderId="0" xfId="0" applyFill="1">
      <alignment vertical="center"/>
    </xf>
    <xf numFmtId="0" fontId="8" fillId="6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2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21" fillId="0" borderId="0" xfId="0" applyFont="1">
      <alignment vertical="center"/>
    </xf>
    <xf numFmtId="0" fontId="22" fillId="6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/>
    <xf numFmtId="0" fontId="25" fillId="7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/>
    </xf>
    <xf numFmtId="49" fontId="26" fillId="0" borderId="3" xfId="0" applyNumberFormat="1" applyFont="1" applyFill="1" applyBorder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/>
      <protection locked="0"/>
    </xf>
    <xf numFmtId="49" fontId="26" fillId="0" borderId="3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/>
    </xf>
    <xf numFmtId="49" fontId="30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49" fontId="30" fillId="0" borderId="3" xfId="0" applyNumberFormat="1" applyFont="1" applyFill="1" applyBorder="1" applyAlignment="1">
      <alignment horizontal="center"/>
    </xf>
    <xf numFmtId="0" fontId="23" fillId="7" borderId="7" xfId="0" applyFont="1" applyFill="1" applyBorder="1" applyAlignment="1">
      <alignment horizontal="left" vertical="center"/>
    </xf>
    <xf numFmtId="4" fontId="23" fillId="7" borderId="8" xfId="0" applyNumberFormat="1" applyFont="1" applyFill="1" applyBorder="1" applyAlignment="1">
      <alignment horizontal="right" vertical="center"/>
    </xf>
    <xf numFmtId="4" fontId="23" fillId="7" borderId="2" xfId="0" applyNumberFormat="1" applyFont="1" applyFill="1" applyBorder="1" applyAlignment="1">
      <alignment horizontal="right" vertical="center"/>
    </xf>
    <xf numFmtId="4" fontId="23" fillId="7" borderId="9" xfId="0" applyNumberFormat="1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left" vertical="center"/>
    </xf>
    <xf numFmtId="4" fontId="23" fillId="7" borderId="11" xfId="0" applyNumberFormat="1" applyFont="1" applyFill="1" applyBorder="1" applyAlignment="1">
      <alignment horizontal="right" vertical="center"/>
    </xf>
    <xf numFmtId="4" fontId="23" fillId="7" borderId="12" xfId="0" applyNumberFormat="1" applyFont="1" applyFill="1" applyBorder="1" applyAlignment="1">
      <alignment horizontal="right" vertical="center"/>
    </xf>
    <xf numFmtId="4" fontId="23" fillId="7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0" fontId="28" fillId="0" borderId="0" xfId="0" applyFont="1">
      <alignment vertical="center"/>
    </xf>
    <xf numFmtId="0" fontId="0" fillId="0" borderId="0" xfId="0" applyFont="1" applyFill="1">
      <alignment vertical="center"/>
    </xf>
    <xf numFmtId="0" fontId="31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4" fontId="23" fillId="7" borderId="14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0" fillId="6" borderId="0" xfId="0" applyNumberFormat="1" applyFill="1">
      <alignment vertical="center"/>
    </xf>
    <xf numFmtId="0" fontId="8" fillId="6" borderId="0" xfId="0" applyNumberFormat="1" applyFont="1" applyFill="1">
      <alignment vertical="center"/>
    </xf>
    <xf numFmtId="0" fontId="23" fillId="7" borderId="3" xfId="0" applyNumberFormat="1" applyFont="1" applyFill="1" applyBorder="1" applyAlignment="1">
      <alignment horizontal="center" vertical="center" wrapText="1"/>
    </xf>
    <xf numFmtId="0" fontId="15" fillId="7" borderId="3" xfId="0" applyNumberFormat="1" applyFont="1" applyFill="1" applyBorder="1" applyAlignment="1">
      <alignment horizontal="center" vertical="center" wrapText="1"/>
    </xf>
    <xf numFmtId="183" fontId="32" fillId="0" borderId="3" xfId="0" applyNumberFormat="1" applyFont="1" applyFill="1" applyBorder="1" applyAlignment="1">
      <alignment horizontal="left" vertical="center"/>
    </xf>
    <xf numFmtId="0" fontId="26" fillId="0" borderId="3" xfId="0" applyNumberFormat="1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0" fontId="23" fillId="7" borderId="14" xfId="0" applyNumberFormat="1" applyFont="1" applyFill="1" applyBorder="1" applyAlignment="1">
      <alignment horizontal="right" vertical="center"/>
    </xf>
    <xf numFmtId="0" fontId="0" fillId="0" borderId="0" xfId="0" applyNumberFormat="1" applyAlignment="1"/>
    <xf numFmtId="0" fontId="0" fillId="0" borderId="0" xfId="0" applyNumberFormat="1" applyFill="1">
      <alignment vertical="center"/>
    </xf>
    <xf numFmtId="0" fontId="21" fillId="6" borderId="0" xfId="0" applyFont="1" applyFill="1">
      <alignment vertical="center"/>
    </xf>
    <xf numFmtId="0" fontId="33" fillId="6" borderId="0" xfId="0" applyFont="1" applyFill="1">
      <alignment vertical="center"/>
    </xf>
    <xf numFmtId="0" fontId="34" fillId="7" borderId="6" xfId="0" applyFont="1" applyFill="1" applyBorder="1" applyAlignment="1">
      <alignment horizontal="center" vertical="center" wrapText="1"/>
    </xf>
    <xf numFmtId="4" fontId="35" fillId="0" borderId="3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 wrapText="1"/>
    </xf>
    <xf numFmtId="49" fontId="36" fillId="0" borderId="6" xfId="0" applyNumberFormat="1" applyFont="1" applyFill="1" applyBorder="1" applyAlignment="1">
      <alignment horizontal="center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4" fontId="23" fillId="7" borderId="9" xfId="0" applyNumberFormat="1" applyFont="1" applyFill="1" applyBorder="1" applyAlignment="1">
      <alignment horizontal="center" vertical="center"/>
    </xf>
    <xf numFmtId="4" fontId="23" fillId="7" borderId="15" xfId="0" applyNumberFormat="1" applyFont="1" applyFill="1" applyBorder="1" applyAlignment="1">
      <alignment horizontal="center" vertical="center"/>
    </xf>
    <xf numFmtId="4" fontId="34" fillId="7" borderId="3" xfId="0" applyNumberFormat="1" applyFont="1" applyFill="1" applyBorder="1" applyAlignment="1">
      <alignment horizontal="right" vertical="center"/>
    </xf>
    <xf numFmtId="4" fontId="34" fillId="7" borderId="16" xfId="0" applyNumberFormat="1" applyFont="1" applyFill="1" applyBorder="1" applyAlignment="1">
      <alignment horizontal="right" vertical="center"/>
    </xf>
    <xf numFmtId="0" fontId="21" fillId="0" borderId="0" xfId="0" applyFont="1" applyAlignment="1"/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21" fillId="0" borderId="0" xfId="0" applyFont="1" applyFill="1">
      <alignment vertical="center"/>
    </xf>
    <xf numFmtId="0" fontId="26" fillId="0" borderId="17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49" fontId="26" fillId="0" borderId="18" xfId="0" applyNumberFormat="1" applyFont="1" applyFill="1" applyBorder="1" applyAlignment="1">
      <alignment horizontal="center" vertical="center"/>
    </xf>
    <xf numFmtId="0" fontId="37" fillId="6" borderId="0" xfId="60" applyFont="1" applyFill="1" applyBorder="1" applyAlignment="1">
      <alignment horizontal="center" vertical="center"/>
    </xf>
    <xf numFmtId="0" fontId="38" fillId="6" borderId="0" xfId="60" applyNumberFormat="1" applyFont="1" applyFill="1" applyBorder="1" applyAlignment="1" applyProtection="1">
      <alignment horizontal="center" vertical="center"/>
      <protection locked="0"/>
    </xf>
    <xf numFmtId="0" fontId="38" fillId="6" borderId="0" xfId="60" applyNumberFormat="1" applyFont="1" applyFill="1" applyBorder="1" applyAlignment="1" applyProtection="1">
      <alignment horizontal="left" vertical="center"/>
      <protection locked="0"/>
    </xf>
    <xf numFmtId="0" fontId="39" fillId="6" borderId="0" xfId="60" applyNumberFormat="1" applyFont="1" applyFill="1" applyBorder="1" applyAlignment="1" applyProtection="1">
      <alignment horizontal="center" vertical="center"/>
      <protection locked="0"/>
    </xf>
    <xf numFmtId="0" fontId="40" fillId="6" borderId="0" xfId="60" applyNumberFormat="1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Border="1" applyAlignment="1" applyProtection="1">
      <alignment horizontal="right" vertical="center"/>
      <protection locked="0"/>
    </xf>
    <xf numFmtId="49" fontId="41" fillId="6" borderId="0" xfId="61" applyNumberFormat="1" applyFont="1" applyFill="1" applyBorder="1" applyAlignment="1" applyProtection="1">
      <alignment horizontal="left" vertical="center"/>
      <protection locked="0"/>
    </xf>
    <xf numFmtId="0" fontId="42" fillId="6" borderId="0" xfId="0" applyFont="1" applyFill="1" applyBorder="1" applyAlignment="1" applyProtection="1">
      <alignment horizontal="left" vertical="center"/>
      <protection locked="0"/>
    </xf>
    <xf numFmtId="0" fontId="43" fillId="6" borderId="0" xfId="60" applyFont="1" applyFill="1" applyBorder="1" applyAlignment="1">
      <alignment horizontal="right" vertical="center"/>
    </xf>
    <xf numFmtId="14" fontId="44" fillId="6" borderId="0" xfId="0" applyNumberFormat="1" applyFont="1" applyFill="1" applyBorder="1" applyAlignment="1" applyProtection="1">
      <alignment horizontal="left" vertical="center"/>
      <protection locked="0"/>
    </xf>
    <xf numFmtId="0" fontId="44" fillId="6" borderId="0" xfId="0" applyFont="1" applyFill="1" applyBorder="1" applyAlignment="1" applyProtection="1">
      <alignment horizontal="right" vertical="center"/>
      <protection locked="0"/>
    </xf>
    <xf numFmtId="0" fontId="45" fillId="6" borderId="0" xfId="0" applyFont="1" applyFill="1" applyBorder="1" applyAlignment="1">
      <alignment horizontal="left" vertical="center"/>
    </xf>
    <xf numFmtId="0" fontId="45" fillId="6" borderId="0" xfId="0" applyFont="1" applyFill="1" applyAlignment="1">
      <alignment horizontal="left" vertical="center"/>
    </xf>
    <xf numFmtId="0" fontId="40" fillId="6" borderId="0" xfId="60" applyNumberFormat="1" applyFont="1" applyFill="1" applyBorder="1" applyAlignment="1" applyProtection="1">
      <alignment horizontal="center" vertical="center"/>
      <protection locked="0"/>
    </xf>
    <xf numFmtId="0" fontId="45" fillId="6" borderId="0" xfId="0" applyFont="1" applyFill="1" applyBorder="1" applyAlignment="1" applyProtection="1">
      <alignment horizontal="left" vertical="center"/>
      <protection locked="0"/>
    </xf>
    <xf numFmtId="0" fontId="46" fillId="6" borderId="0" xfId="60" applyNumberFormat="1" applyFont="1" applyFill="1" applyBorder="1" applyAlignment="1" applyProtection="1">
      <alignment horizontal="center" vertical="center"/>
      <protection locked="0"/>
    </xf>
    <xf numFmtId="176" fontId="44" fillId="6" borderId="0" xfId="61" applyNumberFormat="1" applyFont="1" applyFill="1" applyBorder="1" applyAlignment="1" applyProtection="1">
      <alignment horizontal="left" vertical="center"/>
      <protection locked="0"/>
    </xf>
    <xf numFmtId="0" fontId="47" fillId="6" borderId="19" xfId="0" applyFont="1" applyFill="1" applyBorder="1" applyAlignment="1" applyProtection="1">
      <alignment horizontal="center" vertical="center"/>
      <protection locked="0"/>
    </xf>
    <xf numFmtId="0" fontId="47" fillId="6" borderId="20" xfId="0" applyFont="1" applyFill="1" applyBorder="1" applyAlignment="1" applyProtection="1">
      <alignment horizontal="center" vertical="center"/>
      <protection locked="0"/>
    </xf>
    <xf numFmtId="0" fontId="7" fillId="6" borderId="21" xfId="18" applyNumberFormat="1" applyFont="1" applyFill="1" applyBorder="1" applyAlignment="1" applyProtection="1">
      <alignment horizontal="left" vertical="center"/>
      <protection locked="0"/>
    </xf>
    <xf numFmtId="0" fontId="7" fillId="6" borderId="2" xfId="18" applyNumberFormat="1" applyFont="1" applyFill="1" applyBorder="1" applyAlignment="1" applyProtection="1">
      <alignment horizontal="left" vertical="center"/>
      <protection locked="0"/>
    </xf>
    <xf numFmtId="43" fontId="48" fillId="6" borderId="4" xfId="0" applyNumberFormat="1" applyFont="1" applyFill="1" applyBorder="1" applyAlignment="1" applyProtection="1">
      <alignment horizontal="left" vertical="center" shrinkToFit="1"/>
    </xf>
    <xf numFmtId="43" fontId="48" fillId="6" borderId="5" xfId="0" applyNumberFormat="1" applyFont="1" applyFill="1" applyBorder="1" applyAlignment="1" applyProtection="1">
      <alignment horizontal="left" vertical="center" shrinkToFit="1"/>
    </xf>
    <xf numFmtId="43" fontId="48" fillId="6" borderId="22" xfId="0" applyNumberFormat="1" applyFont="1" applyFill="1" applyBorder="1" applyAlignment="1" applyProtection="1">
      <alignment horizontal="left" vertical="center" shrinkToFit="1"/>
    </xf>
    <xf numFmtId="0" fontId="7" fillId="6" borderId="23" xfId="18" applyNumberFormat="1" applyFont="1" applyFill="1" applyBorder="1" applyAlignment="1" applyProtection="1">
      <alignment horizontal="left" vertical="center"/>
      <protection locked="0"/>
    </xf>
    <xf numFmtId="0" fontId="7" fillId="6" borderId="24" xfId="18" applyNumberFormat="1" applyFont="1" applyFill="1" applyBorder="1" applyAlignment="1" applyProtection="1">
      <alignment horizontal="left" vertical="center"/>
      <protection locked="0"/>
    </xf>
    <xf numFmtId="184" fontId="48" fillId="6" borderId="25" xfId="0" applyNumberFormat="1" applyFont="1" applyFill="1" applyBorder="1" applyAlignment="1" applyProtection="1">
      <alignment horizontal="right" vertical="center" shrinkToFit="1"/>
    </xf>
    <xf numFmtId="184" fontId="48" fillId="6" borderId="26" xfId="0" applyNumberFormat="1" applyFont="1" applyFill="1" applyBorder="1" applyAlignment="1" applyProtection="1">
      <alignment horizontal="right" vertical="center" shrinkToFit="1"/>
    </xf>
    <xf numFmtId="184" fontId="48" fillId="6" borderId="27" xfId="0" applyNumberFormat="1" applyFont="1" applyFill="1" applyBorder="1" applyAlignment="1" applyProtection="1">
      <alignment horizontal="right" vertical="center" shrinkToFit="1"/>
    </xf>
    <xf numFmtId="0" fontId="16" fillId="6" borderId="21" xfId="61" applyNumberFormat="1" applyFont="1" applyFill="1" applyBorder="1" applyAlignment="1" applyProtection="1">
      <alignment horizontal="left" vertical="center"/>
      <protection locked="0"/>
    </xf>
    <xf numFmtId="0" fontId="16" fillId="6" borderId="2" xfId="61" applyNumberFormat="1" applyFont="1" applyFill="1" applyBorder="1" applyAlignment="1" applyProtection="1">
      <alignment horizontal="left" vertical="center"/>
      <protection locked="0"/>
    </xf>
    <xf numFmtId="43" fontId="49" fillId="6" borderId="2" xfId="0" applyNumberFormat="1" applyFont="1" applyFill="1" applyBorder="1" applyAlignment="1" applyProtection="1">
      <alignment horizontal="left" vertical="center" shrinkToFit="1"/>
    </xf>
    <xf numFmtId="0" fontId="16" fillId="6" borderId="28" xfId="61" applyNumberFormat="1" applyFont="1" applyFill="1" applyBorder="1" applyAlignment="1" applyProtection="1">
      <alignment horizontal="left" vertical="center"/>
      <protection locked="0"/>
    </xf>
    <xf numFmtId="0" fontId="16" fillId="6" borderId="29" xfId="61" applyNumberFormat="1" applyFont="1" applyFill="1" applyBorder="1" applyAlignment="1" applyProtection="1">
      <alignment horizontal="left" vertical="center"/>
      <protection locked="0"/>
    </xf>
    <xf numFmtId="0" fontId="16" fillId="6" borderId="30" xfId="61" applyNumberFormat="1" applyFont="1" applyFill="1" applyBorder="1" applyAlignment="1" applyProtection="1">
      <alignment horizontal="left" vertical="center"/>
      <protection locked="0"/>
    </xf>
    <xf numFmtId="43" fontId="49" fillId="6" borderId="31" xfId="0" applyNumberFormat="1" applyFont="1" applyFill="1" applyBorder="1" applyAlignment="1" applyProtection="1">
      <alignment horizontal="left" vertical="center" shrinkToFit="1"/>
      <protection locked="0"/>
    </xf>
    <xf numFmtId="0" fontId="8" fillId="6" borderId="32" xfId="53" applyFont="1" applyFill="1" applyBorder="1" applyAlignment="1">
      <alignment vertical="center"/>
    </xf>
    <xf numFmtId="0" fontId="8" fillId="6" borderId="3" xfId="53" applyFont="1" applyFill="1" applyBorder="1" applyAlignment="1">
      <alignment vertical="center"/>
    </xf>
    <xf numFmtId="43" fontId="49" fillId="6" borderId="3" xfId="0" applyNumberFormat="1" applyFont="1" applyFill="1" applyBorder="1" applyAlignment="1" applyProtection="1">
      <alignment horizontal="left" vertical="center" shrinkToFit="1"/>
      <protection locked="0"/>
    </xf>
    <xf numFmtId="0" fontId="8" fillId="6" borderId="4" xfId="53" applyFont="1" applyFill="1" applyBorder="1" applyAlignment="1">
      <alignment horizontal="left" vertical="center"/>
    </xf>
    <xf numFmtId="0" fontId="8" fillId="6" borderId="5" xfId="53" applyFont="1" applyFill="1" applyBorder="1" applyAlignment="1">
      <alignment horizontal="left" vertical="center"/>
    </xf>
    <xf numFmtId="0" fontId="8" fillId="6" borderId="6" xfId="53" applyFont="1" applyFill="1" applyBorder="1" applyAlignment="1">
      <alignment horizontal="left" vertical="center"/>
    </xf>
    <xf numFmtId="43" fontId="49" fillId="6" borderId="33" xfId="0" applyNumberFormat="1" applyFont="1" applyFill="1" applyBorder="1" applyAlignment="1" applyProtection="1">
      <alignment horizontal="left" vertical="center" shrinkToFit="1"/>
      <protection locked="0"/>
    </xf>
    <xf numFmtId="0" fontId="8" fillId="6" borderId="34" xfId="53" applyFont="1" applyFill="1" applyBorder="1" applyAlignment="1">
      <alignment vertical="center"/>
    </xf>
    <xf numFmtId="0" fontId="8" fillId="6" borderId="35" xfId="53" applyFont="1" applyFill="1" applyBorder="1" applyAlignment="1">
      <alignment vertical="center"/>
    </xf>
    <xf numFmtId="43" fontId="49" fillId="6" borderId="35" xfId="61" applyNumberFormat="1" applyFont="1" applyFill="1" applyBorder="1" applyAlignment="1" applyProtection="1">
      <alignment horizontal="left" vertical="center" shrinkToFit="1"/>
      <protection locked="0"/>
    </xf>
    <xf numFmtId="180" fontId="16" fillId="6" borderId="36" xfId="61" applyNumberFormat="1" applyFont="1" applyFill="1" applyBorder="1" applyAlignment="1" applyProtection="1">
      <alignment horizontal="left" vertical="center"/>
      <protection locked="0"/>
    </xf>
    <xf numFmtId="180" fontId="16" fillId="6" borderId="37" xfId="61" applyNumberFormat="1" applyFont="1" applyFill="1" applyBorder="1" applyAlignment="1" applyProtection="1">
      <alignment horizontal="left" vertical="center"/>
      <protection locked="0"/>
    </xf>
    <xf numFmtId="180" fontId="16" fillId="6" borderId="38" xfId="61" applyNumberFormat="1" applyFont="1" applyFill="1" applyBorder="1" applyAlignment="1" applyProtection="1">
      <alignment horizontal="left" vertical="center"/>
      <protection locked="0"/>
    </xf>
    <xf numFmtId="43" fontId="49" fillId="6" borderId="39" xfId="61" applyNumberFormat="1" applyFont="1" applyFill="1" applyBorder="1" applyAlignment="1" applyProtection="1">
      <alignment horizontal="left" vertical="center" shrinkToFit="1"/>
      <protection locked="0"/>
    </xf>
    <xf numFmtId="185" fontId="50" fillId="6" borderId="0" xfId="61" applyNumberFormat="1" applyFont="1" applyFill="1" applyBorder="1" applyAlignment="1" applyProtection="1">
      <alignment horizontal="left" vertical="center"/>
      <protection locked="0"/>
    </xf>
    <xf numFmtId="0" fontId="51" fillId="0" borderId="19" xfId="55" applyFont="1" applyFill="1" applyBorder="1" applyAlignment="1">
      <alignment horizontal="center" vertical="center" wrapText="1"/>
    </xf>
    <xf numFmtId="0" fontId="51" fillId="0" borderId="40" xfId="55" applyFont="1" applyFill="1" applyBorder="1" applyAlignment="1">
      <alignment horizontal="center" vertical="center" wrapText="1"/>
    </xf>
    <xf numFmtId="186" fontId="51" fillId="0" borderId="40" xfId="55" applyNumberFormat="1" applyFont="1" applyFill="1" applyBorder="1" applyAlignment="1">
      <alignment horizontal="center" vertical="center" wrapText="1"/>
    </xf>
    <xf numFmtId="187" fontId="51" fillId="0" borderId="40" xfId="55" applyNumberFormat="1" applyFont="1" applyFill="1" applyBorder="1" applyAlignment="1">
      <alignment horizontal="center" vertical="center" wrapText="1"/>
    </xf>
    <xf numFmtId="0" fontId="51" fillId="0" borderId="41" xfId="55" applyFont="1" applyFill="1" applyBorder="1" applyAlignment="1">
      <alignment horizontal="center" vertical="center" wrapText="1"/>
    </xf>
    <xf numFmtId="0" fontId="52" fillId="0" borderId="32" xfId="55" applyFont="1" applyFill="1" applyBorder="1" applyAlignment="1">
      <alignment horizontal="center" vertical="center"/>
    </xf>
    <xf numFmtId="0" fontId="52" fillId="0" borderId="3" xfId="55" applyFont="1" applyFill="1" applyBorder="1" applyAlignment="1">
      <alignment horizontal="center" vertical="center"/>
    </xf>
    <xf numFmtId="43" fontId="52" fillId="0" borderId="3" xfId="55" applyNumberFormat="1" applyFont="1" applyFill="1" applyBorder="1" applyAlignment="1">
      <alignment horizontal="left" vertical="center"/>
    </xf>
    <xf numFmtId="186" fontId="52" fillId="0" borderId="3" xfId="55" applyNumberFormat="1" applyFont="1" applyFill="1" applyBorder="1" applyAlignment="1">
      <alignment horizontal="center" vertical="center"/>
    </xf>
    <xf numFmtId="187" fontId="52" fillId="0" borderId="3" xfId="55" applyNumberFormat="1" applyFont="1" applyFill="1" applyBorder="1" applyAlignment="1">
      <alignment horizontal="right" vertical="center"/>
    </xf>
    <xf numFmtId="0" fontId="52" fillId="0" borderId="33" xfId="55" applyFont="1" applyFill="1" applyBorder="1" applyAlignment="1">
      <alignment horizontal="left" vertical="center"/>
    </xf>
    <xf numFmtId="43" fontId="52" fillId="0" borderId="3" xfId="55" applyNumberFormat="1" applyFont="1" applyFill="1" applyBorder="1" applyAlignment="1">
      <alignment vertical="center"/>
    </xf>
    <xf numFmtId="43" fontId="52" fillId="0" borderId="3" xfId="55" applyNumberFormat="1" applyFont="1" applyFill="1" applyBorder="1" applyAlignment="1">
      <alignment horizontal="center" vertical="center"/>
    </xf>
    <xf numFmtId="0" fontId="52" fillId="0" borderId="33" xfId="55" applyFont="1" applyFill="1" applyBorder="1" applyAlignment="1">
      <alignment vertical="center" wrapText="1"/>
    </xf>
    <xf numFmtId="43" fontId="53" fillId="0" borderId="3" xfId="55" applyNumberFormat="1" applyFont="1" applyFill="1" applyBorder="1" applyAlignment="1">
      <alignment horizontal="center" vertical="center"/>
    </xf>
    <xf numFmtId="187" fontId="53" fillId="0" borderId="3" xfId="55" applyNumberFormat="1" applyFont="1" applyFill="1" applyBorder="1" applyAlignment="1">
      <alignment horizontal="right" vertical="center"/>
    </xf>
    <xf numFmtId="0" fontId="52" fillId="0" borderId="33" xfId="55" applyFont="1" applyFill="1" applyBorder="1" applyAlignment="1">
      <alignment vertical="center"/>
    </xf>
    <xf numFmtId="0" fontId="52" fillId="0" borderId="3" xfId="55" applyFont="1" applyFill="1" applyBorder="1" applyAlignment="1">
      <alignment horizontal="center" vertical="center" wrapText="1"/>
    </xf>
    <xf numFmtId="10" fontId="53" fillId="0" borderId="3" xfId="55" applyNumberFormat="1" applyFont="1" applyFill="1" applyBorder="1" applyAlignment="1">
      <alignment horizontal="center" vertical="center"/>
    </xf>
    <xf numFmtId="0" fontId="54" fillId="8" borderId="32" xfId="55" applyFont="1" applyFill="1" applyBorder="1" applyAlignment="1">
      <alignment horizontal="center" vertical="center"/>
    </xf>
    <xf numFmtId="0" fontId="54" fillId="8" borderId="3" xfId="55" applyFont="1" applyFill="1" applyBorder="1" applyAlignment="1">
      <alignment horizontal="center" vertical="center"/>
    </xf>
    <xf numFmtId="187" fontId="54" fillId="8" borderId="3" xfId="55" applyNumberFormat="1" applyFont="1" applyFill="1" applyBorder="1" applyAlignment="1">
      <alignment vertical="center"/>
    </xf>
    <xf numFmtId="0" fontId="52" fillId="8" borderId="33" xfId="55" applyFont="1" applyFill="1" applyBorder="1" applyAlignment="1">
      <alignment horizontal="left" vertical="center"/>
    </xf>
    <xf numFmtId="0" fontId="54" fillId="8" borderId="34" xfId="55" applyFont="1" applyFill="1" applyBorder="1" applyAlignment="1">
      <alignment horizontal="center" vertical="center"/>
    </xf>
    <xf numFmtId="0" fontId="54" fillId="8" borderId="35" xfId="55" applyFont="1" applyFill="1" applyBorder="1" applyAlignment="1">
      <alignment horizontal="center" vertical="center"/>
    </xf>
    <xf numFmtId="187" fontId="54" fillId="8" borderId="35" xfId="55" applyNumberFormat="1" applyFont="1" applyFill="1" applyBorder="1" applyAlignment="1">
      <alignment vertical="center"/>
    </xf>
    <xf numFmtId="0" fontId="52" fillId="8" borderId="39" xfId="55" applyFont="1" applyFill="1" applyBorder="1" applyAlignment="1">
      <alignment horizontal="left" vertical="center"/>
    </xf>
    <xf numFmtId="176" fontId="44" fillId="6" borderId="0" xfId="61" applyNumberFormat="1" applyFont="1" applyFill="1" applyBorder="1" applyAlignment="1" applyProtection="1">
      <alignment horizontal="right" vertical="center"/>
      <protection locked="0"/>
    </xf>
    <xf numFmtId="0" fontId="15" fillId="6" borderId="0" xfId="60" applyFont="1" applyFill="1" applyBorder="1" applyAlignment="1">
      <alignment horizontal="right" vertical="center"/>
    </xf>
    <xf numFmtId="14" fontId="41" fillId="6" borderId="0" xfId="0" applyNumberFormat="1" applyFont="1" applyFill="1" applyBorder="1" applyAlignment="1" applyProtection="1">
      <alignment horizontal="left" vertical="center"/>
      <protection locked="0"/>
    </xf>
    <xf numFmtId="0" fontId="55" fillId="6" borderId="0" xfId="60" applyNumberFormat="1" applyFont="1" applyFill="1" applyBorder="1" applyAlignment="1" applyProtection="1">
      <alignment horizontal="right" vertical="center"/>
      <protection locked="0"/>
    </xf>
    <xf numFmtId="0" fontId="56" fillId="6" borderId="0" xfId="60" applyNumberFormat="1" applyFont="1" applyFill="1" applyBorder="1" applyAlignment="1" applyProtection="1">
      <alignment horizontal="left" vertical="center"/>
      <protection locked="0"/>
    </xf>
    <xf numFmtId="0" fontId="57" fillId="6" borderId="0" xfId="60" applyNumberFormat="1" applyFont="1" applyFill="1" applyBorder="1" applyAlignment="1" applyProtection="1">
      <alignment horizontal="right" vertical="center"/>
      <protection locked="0"/>
    </xf>
    <xf numFmtId="0" fontId="58" fillId="6" borderId="0" xfId="60" applyNumberFormat="1" applyFont="1" applyFill="1" applyBorder="1" applyAlignment="1" applyProtection="1">
      <alignment horizontal="left" vertical="center"/>
      <protection locked="0"/>
    </xf>
    <xf numFmtId="0" fontId="59" fillId="6" borderId="0" xfId="60" applyNumberFormat="1" applyFont="1" applyFill="1" applyBorder="1" applyAlignment="1" applyProtection="1">
      <alignment horizontal="left" vertical="center"/>
      <protection locked="0"/>
    </xf>
    <xf numFmtId="0" fontId="60" fillId="6" borderId="0" xfId="60" applyNumberFormat="1" applyFont="1" applyFill="1" applyBorder="1" applyAlignment="1" applyProtection="1">
      <alignment horizontal="left" vertical="center"/>
      <protection locked="0"/>
    </xf>
    <xf numFmtId="0" fontId="61" fillId="6" borderId="0" xfId="60" applyNumberFormat="1" applyFont="1" applyFill="1" applyBorder="1" applyAlignment="1" applyProtection="1">
      <alignment horizontal="left" vertical="center"/>
      <protection locked="0"/>
    </xf>
    <xf numFmtId="0" fontId="45" fillId="6" borderId="0" xfId="57" applyFont="1" applyFill="1" applyBorder="1" applyAlignment="1">
      <alignment horizontal="left" vertical="center"/>
    </xf>
    <xf numFmtId="0" fontId="45" fillId="6" borderId="0" xfId="57" applyFont="1" applyFill="1" applyAlignment="1">
      <alignment horizontal="left" vertical="center"/>
    </xf>
    <xf numFmtId="0" fontId="60" fillId="6" borderId="0" xfId="60" applyNumberFormat="1" applyFont="1" applyFill="1" applyBorder="1" applyAlignment="1" applyProtection="1">
      <alignment horizontal="right" vertical="center"/>
      <protection locked="0"/>
    </xf>
    <xf numFmtId="0" fontId="45" fillId="6" borderId="0" xfId="57" applyFont="1" applyFill="1" applyBorder="1" applyAlignment="1">
      <alignment horizontal="left" vertical="center" wrapText="1"/>
    </xf>
    <xf numFmtId="0" fontId="45" fillId="6" borderId="0" xfId="57" applyFont="1" applyFill="1" applyAlignment="1">
      <alignment horizontal="left" vertical="center" wrapText="1"/>
    </xf>
    <xf numFmtId="49" fontId="62" fillId="6" borderId="0" xfId="60" applyNumberFormat="1" applyFont="1" applyFill="1" applyBorder="1" applyAlignment="1" applyProtection="1">
      <alignment horizontal="left" vertical="center"/>
      <protection locked="0"/>
    </xf>
    <xf numFmtId="0" fontId="63" fillId="6" borderId="0" xfId="0" applyFont="1" applyFill="1" applyBorder="1" applyAlignment="1">
      <alignment horizontal="left" vertical="center"/>
    </xf>
    <xf numFmtId="0" fontId="64" fillId="6" borderId="0" xfId="0" applyFont="1" applyFill="1" applyAlignment="1">
      <alignment vertical="center"/>
    </xf>
    <xf numFmtId="49" fontId="50" fillId="6" borderId="0" xfId="61" applyNumberFormat="1" applyFont="1" applyFill="1" applyBorder="1" applyAlignment="1" applyProtection="1">
      <alignment horizontal="left" vertical="center"/>
      <protection locked="0"/>
    </xf>
    <xf numFmtId="49" fontId="43" fillId="6" borderId="0" xfId="60" applyNumberFormat="1" applyFont="1" applyFill="1" applyBorder="1" applyAlignment="1" applyProtection="1">
      <alignment horizontal="left" vertical="center"/>
      <protection locked="0"/>
    </xf>
    <xf numFmtId="49" fontId="15" fillId="6" borderId="0" xfId="60" applyNumberFormat="1" applyFont="1" applyFill="1" applyBorder="1" applyAlignment="1" applyProtection="1">
      <alignment horizontal="left" vertical="center"/>
      <protection locked="0"/>
    </xf>
    <xf numFmtId="49" fontId="44" fillId="6" borderId="0" xfId="61" applyNumberFormat="1" applyFont="1" applyFill="1" applyBorder="1" applyAlignment="1" applyProtection="1">
      <alignment horizontal="left" vertical="center"/>
      <protection locked="0"/>
    </xf>
    <xf numFmtId="49" fontId="10" fillId="6" borderId="0" xfId="61" applyNumberFormat="1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Alignment="1">
      <alignment horizontal="left" vertical="center" wrapText="1"/>
    </xf>
    <xf numFmtId="49" fontId="29" fillId="0" borderId="3" xfId="0" applyNumberFormat="1" applyFont="1" applyBorder="1" applyAlignment="1" quotePrefix="1">
      <alignment horizontal="center" vertical="center"/>
    </xf>
    <xf numFmtId="49" fontId="10" fillId="0" borderId="3" xfId="36" applyNumberFormat="1" applyFont="1" applyBorder="1" applyAlignment="1" applyProtection="1" quotePrefix="1">
      <protection locked="0"/>
    </xf>
    <xf numFmtId="49" fontId="15" fillId="0" borderId="3" xfId="36" applyNumberFormat="1" applyFont="1" applyBorder="1" applyAlignment="1" applyProtection="1" quotePrefix="1">
      <protection locked="0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㼿" xfId="18"/>
    <cellStyle name="㼿㼿㼿㼿?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创联至信12年工资表sn803808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3232" xfId="53"/>
    <cellStyle name="常规 2" xfId="54"/>
    <cellStyle name="常规_0705 UL South CS meeting (chonghua)" xfId="55"/>
    <cellStyle name="常规 2 10 10" xfId="56"/>
    <cellStyle name="常规 3" xfId="57"/>
    <cellStyle name="匿㼿㼿㼿㼿㼿" xfId="58"/>
    <cellStyle name="㼿" xfId="59"/>
    <cellStyle name="㼿㼿㼿㼿? 2" xfId="60"/>
    <cellStyle name="㼿㼿㼿㼿㼿㼿㼿" xfId="61"/>
    <cellStyle name="常规 11" xfId="62"/>
    <cellStyle name="??_x005f_x0011_?_x005f_x0010_?" xfId="63"/>
    <cellStyle name="常规_付款通知书智联（神数系统）" xfId="64"/>
    <cellStyle name="Comma_SALARYBJ" xfId="65"/>
  </cellStyles>
  <dxfs count="6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1041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19;&#32852;&#33268;&#20449;&#39033;&#30446;202010&#20184;&#27454;&#30003;&#35831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6032;&#24037;&#36164;&#34920;&#27169;&#26495;(&#25972;&#24180;&#65289;-&#21019;&#328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付款通知"/>
      <sheetName val="客户账单"/>
    </sheetNames>
    <sheetDataSet>
      <sheetData sheetId="0" refreshError="1"/>
      <sheetData sheetId="1" refreshError="1">
        <row r="6">
          <cell r="AJ6">
            <v>0.06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M1" t="str">
            <v>此区域不能空白，没有金额请填0，负数金额不能填写</v>
          </cell>
        </row>
        <row r="2">
          <cell r="E2" t="str">
            <v>*身份证号码</v>
          </cell>
          <cell r="F2" t="str">
            <v>*性别</v>
          </cell>
          <cell r="G2" t="str">
            <v>*联系电话</v>
          </cell>
          <cell r="H2" t="str">
            <v>*是否残疾烈属孤老</v>
          </cell>
          <cell r="I2" t="str">
            <v>*是否股东、投资者</v>
          </cell>
          <cell r="J2" t="str">
            <v>入职日期</v>
          </cell>
          <cell r="K2" t="str">
            <v>离职日期</v>
          </cell>
          <cell r="L2" t="str">
            <v>*应发工资</v>
          </cell>
          <cell r="M2" t="str">
            <v>*本月专项扣除</v>
          </cell>
        </row>
        <row r="2">
          <cell r="Q2" t="str">
            <v>本月个人社保
代扣合计</v>
          </cell>
          <cell r="R2" t="str">
            <v>其他扣除</v>
          </cell>
          <cell r="S2" t="str">
            <v>累计收入额</v>
          </cell>
          <cell r="T2" t="str">
            <v>累计减除费用</v>
          </cell>
          <cell r="U2" t="str">
            <v>累计专项扣除</v>
          </cell>
          <cell r="V2" t="str">
            <v>*累计专项附加扣除</v>
          </cell>
        </row>
        <row r="2">
          <cell r="AB2" t="str">
            <v>累计专项附加扣除总额</v>
          </cell>
          <cell r="AC2" t="str">
            <v>累计其他扣除</v>
          </cell>
          <cell r="AD2" t="str">
            <v>累计预扣预缴
应纳税所得额</v>
          </cell>
          <cell r="AE2" t="str">
            <v>累计应预扣预缴税额</v>
          </cell>
          <cell r="AF2" t="str">
            <v>累计已扣缴税额</v>
          </cell>
          <cell r="AG2" t="str">
            <v>本次应扣税额</v>
          </cell>
        </row>
        <row r="3">
          <cell r="M3" t="str">
            <v>养老个人</v>
          </cell>
          <cell r="N3" t="str">
            <v>医疗个人</v>
          </cell>
          <cell r="O3" t="str">
            <v>失业个人</v>
          </cell>
          <cell r="P3" t="str">
            <v>公积金个人</v>
          </cell>
        </row>
        <row r="3">
          <cell r="V3" t="str">
            <v>子女教育</v>
          </cell>
          <cell r="W3" t="str">
            <v>赡养老人</v>
          </cell>
          <cell r="X3" t="str">
            <v>住房贷款利息</v>
          </cell>
          <cell r="Y3" t="str">
            <v>住房租金</v>
          </cell>
          <cell r="Z3" t="str">
            <v>继续教育</v>
          </cell>
          <cell r="AA3" t="str">
            <v>大病医疗</v>
          </cell>
        </row>
        <row r="4">
          <cell r="E4" t="str">
            <v>411324199504212820</v>
          </cell>
          <cell r="F4" t="str">
            <v>女</v>
          </cell>
        </row>
        <row r="4">
          <cell r="L4">
            <v>3000</v>
          </cell>
          <cell r="M4">
            <v>240</v>
          </cell>
          <cell r="N4">
            <v>60</v>
          </cell>
          <cell r="O4">
            <v>15</v>
          </cell>
          <cell r="P4">
            <v>210</v>
          </cell>
          <cell r="Q4">
            <v>525</v>
          </cell>
          <cell r="R4">
            <v>0</v>
          </cell>
          <cell r="S4">
            <v>15000</v>
          </cell>
          <cell r="T4">
            <v>25000</v>
          </cell>
          <cell r="U4">
            <v>2625</v>
          </cell>
        </row>
        <row r="4">
          <cell r="AB4">
            <v>0</v>
          </cell>
          <cell r="AC4">
            <v>0</v>
          </cell>
          <cell r="AD4">
            <v>-12625</v>
          </cell>
          <cell r="AE4">
            <v>0</v>
          </cell>
          <cell r="AF4">
            <v>0</v>
          </cell>
          <cell r="AG4">
            <v>0</v>
          </cell>
        </row>
        <row r="5">
          <cell r="E5" t="str">
            <v>220221199007200094</v>
          </cell>
          <cell r="F5" t="str">
            <v>男</v>
          </cell>
        </row>
        <row r="5">
          <cell r="L5">
            <v>4000</v>
          </cell>
          <cell r="M5">
            <v>320</v>
          </cell>
          <cell r="N5">
            <v>80</v>
          </cell>
          <cell r="O5">
            <v>20</v>
          </cell>
          <cell r="P5">
            <v>280</v>
          </cell>
          <cell r="Q5">
            <v>700</v>
          </cell>
          <cell r="R5">
            <v>0</v>
          </cell>
          <cell r="S5">
            <v>20000</v>
          </cell>
          <cell r="T5">
            <v>25000</v>
          </cell>
          <cell r="U5">
            <v>3500</v>
          </cell>
        </row>
        <row r="5">
          <cell r="AB5">
            <v>0</v>
          </cell>
          <cell r="AC5">
            <v>0</v>
          </cell>
          <cell r="AD5">
            <v>-8500</v>
          </cell>
          <cell r="AE5">
            <v>0</v>
          </cell>
          <cell r="AF5">
            <v>0</v>
          </cell>
          <cell r="AG5">
            <v>0</v>
          </cell>
        </row>
        <row r="6">
          <cell r="E6" t="str">
            <v>411224197103091429</v>
          </cell>
          <cell r="F6" t="str">
            <v>女</v>
          </cell>
        </row>
        <row r="6">
          <cell r="L6">
            <v>5000</v>
          </cell>
          <cell r="M6">
            <v>400</v>
          </cell>
          <cell r="N6">
            <v>100</v>
          </cell>
          <cell r="O6">
            <v>25</v>
          </cell>
          <cell r="P6">
            <v>350</v>
          </cell>
          <cell r="Q6">
            <v>875</v>
          </cell>
          <cell r="R6">
            <v>0</v>
          </cell>
          <cell r="S6">
            <v>25000</v>
          </cell>
          <cell r="T6">
            <v>25000</v>
          </cell>
          <cell r="U6">
            <v>4375</v>
          </cell>
        </row>
        <row r="6">
          <cell r="AB6">
            <v>0</v>
          </cell>
          <cell r="AC6">
            <v>0</v>
          </cell>
          <cell r="AD6">
            <v>-4375</v>
          </cell>
          <cell r="AE6">
            <v>0</v>
          </cell>
          <cell r="AF6">
            <v>0</v>
          </cell>
          <cell r="AG6">
            <v>0</v>
          </cell>
        </row>
        <row r="7">
          <cell r="E7" t="str">
            <v>142625199110093943</v>
          </cell>
          <cell r="F7" t="str">
            <v>女</v>
          </cell>
        </row>
        <row r="7">
          <cell r="L7">
            <v>6000</v>
          </cell>
          <cell r="M7">
            <v>480</v>
          </cell>
          <cell r="N7">
            <v>120</v>
          </cell>
          <cell r="O7">
            <v>30</v>
          </cell>
          <cell r="P7">
            <v>420</v>
          </cell>
          <cell r="Q7">
            <v>1050</v>
          </cell>
          <cell r="R7">
            <v>0</v>
          </cell>
          <cell r="S7">
            <v>30000</v>
          </cell>
          <cell r="T7">
            <v>25000</v>
          </cell>
          <cell r="U7">
            <v>5250</v>
          </cell>
        </row>
        <row r="7">
          <cell r="AB7">
            <v>0</v>
          </cell>
          <cell r="AC7">
            <v>0</v>
          </cell>
          <cell r="AD7">
            <v>-250</v>
          </cell>
          <cell r="AE7">
            <v>0</v>
          </cell>
          <cell r="AF7">
            <v>0</v>
          </cell>
          <cell r="AG7">
            <v>0</v>
          </cell>
        </row>
        <row r="8">
          <cell r="E8" t="str">
            <v>14262519910503392X</v>
          </cell>
          <cell r="F8" t="str">
            <v>女</v>
          </cell>
        </row>
        <row r="8">
          <cell r="L8">
            <v>7000</v>
          </cell>
          <cell r="M8">
            <v>560</v>
          </cell>
          <cell r="N8">
            <v>140</v>
          </cell>
          <cell r="O8">
            <v>35</v>
          </cell>
          <cell r="P8">
            <v>490</v>
          </cell>
          <cell r="Q8">
            <v>1225</v>
          </cell>
          <cell r="R8">
            <v>0</v>
          </cell>
          <cell r="S8">
            <v>35000</v>
          </cell>
          <cell r="T8">
            <v>25000</v>
          </cell>
          <cell r="U8">
            <v>6125</v>
          </cell>
        </row>
        <row r="8">
          <cell r="AB8">
            <v>0</v>
          </cell>
          <cell r="AC8">
            <v>0</v>
          </cell>
          <cell r="AD8">
            <v>3875</v>
          </cell>
          <cell r="AE8">
            <v>116.25</v>
          </cell>
          <cell r="AF8">
            <v>93</v>
          </cell>
          <cell r="AG8">
            <v>23.25</v>
          </cell>
        </row>
        <row r="9">
          <cell r="E9" t="str">
            <v>130681199505252811</v>
          </cell>
          <cell r="F9" t="str">
            <v>男</v>
          </cell>
        </row>
        <row r="9">
          <cell r="L9">
            <v>8000</v>
          </cell>
          <cell r="M9">
            <v>640</v>
          </cell>
          <cell r="N9">
            <v>160</v>
          </cell>
          <cell r="O9">
            <v>40</v>
          </cell>
          <cell r="P9">
            <v>560</v>
          </cell>
          <cell r="Q9">
            <v>1400</v>
          </cell>
          <cell r="R9">
            <v>0</v>
          </cell>
          <cell r="S9">
            <v>40000</v>
          </cell>
          <cell r="T9">
            <v>25000</v>
          </cell>
          <cell r="U9">
            <v>7000</v>
          </cell>
        </row>
        <row r="9">
          <cell r="AB9">
            <v>0</v>
          </cell>
          <cell r="AC9">
            <v>0</v>
          </cell>
          <cell r="AD9">
            <v>8000</v>
          </cell>
          <cell r="AE9">
            <v>240</v>
          </cell>
          <cell r="AF9">
            <v>192</v>
          </cell>
          <cell r="AG9">
            <v>48</v>
          </cell>
        </row>
        <row r="10">
          <cell r="E10" t="str">
            <v>142326199103087334</v>
          </cell>
          <cell r="F10" t="str">
            <v>男</v>
          </cell>
        </row>
        <row r="10">
          <cell r="L10">
            <v>9000</v>
          </cell>
          <cell r="M10">
            <v>720</v>
          </cell>
          <cell r="N10">
            <v>180</v>
          </cell>
          <cell r="O10">
            <v>45</v>
          </cell>
          <cell r="P10">
            <v>630</v>
          </cell>
          <cell r="Q10">
            <v>1575</v>
          </cell>
          <cell r="R10">
            <v>0</v>
          </cell>
          <cell r="S10">
            <v>45000</v>
          </cell>
          <cell r="T10">
            <v>25000</v>
          </cell>
          <cell r="U10">
            <v>7875</v>
          </cell>
        </row>
        <row r="10">
          <cell r="AB10">
            <v>0</v>
          </cell>
          <cell r="AC10">
            <v>0</v>
          </cell>
          <cell r="AD10">
            <v>12125</v>
          </cell>
          <cell r="AE10">
            <v>363.75</v>
          </cell>
          <cell r="AF10">
            <v>291</v>
          </cell>
          <cell r="AG10">
            <v>72.75</v>
          </cell>
        </row>
        <row r="11">
          <cell r="E11" t="str">
            <v>131022198910072017</v>
          </cell>
          <cell r="F11" t="str">
            <v>男</v>
          </cell>
        </row>
        <row r="11">
          <cell r="L11">
            <v>10000</v>
          </cell>
          <cell r="M11">
            <v>800</v>
          </cell>
          <cell r="N11">
            <v>200</v>
          </cell>
          <cell r="O11">
            <v>50</v>
          </cell>
          <cell r="P11">
            <v>700</v>
          </cell>
          <cell r="Q11">
            <v>1750</v>
          </cell>
          <cell r="R11">
            <v>0</v>
          </cell>
          <cell r="S11">
            <v>50000</v>
          </cell>
          <cell r="T11">
            <v>25000</v>
          </cell>
          <cell r="U11">
            <v>8750</v>
          </cell>
        </row>
        <row r="11">
          <cell r="AB11">
            <v>0</v>
          </cell>
          <cell r="AC11">
            <v>0</v>
          </cell>
          <cell r="AD11">
            <v>16250</v>
          </cell>
          <cell r="AE11">
            <v>487.5</v>
          </cell>
          <cell r="AF11">
            <v>390</v>
          </cell>
          <cell r="AG11">
            <v>97.5</v>
          </cell>
        </row>
        <row r="12">
          <cell r="E12" t="str">
            <v>110106199703296320</v>
          </cell>
          <cell r="F12" t="str">
            <v>女</v>
          </cell>
        </row>
        <row r="12">
          <cell r="L12">
            <v>11000</v>
          </cell>
          <cell r="M12">
            <v>880</v>
          </cell>
          <cell r="N12">
            <v>220</v>
          </cell>
          <cell r="O12">
            <v>55</v>
          </cell>
          <cell r="P12">
            <v>770</v>
          </cell>
          <cell r="Q12">
            <v>1925</v>
          </cell>
          <cell r="R12">
            <v>0</v>
          </cell>
          <cell r="S12">
            <v>55000</v>
          </cell>
          <cell r="T12">
            <v>25000</v>
          </cell>
          <cell r="U12">
            <v>9625</v>
          </cell>
        </row>
        <row r="12">
          <cell r="AB12">
            <v>0</v>
          </cell>
          <cell r="AC12">
            <v>0</v>
          </cell>
          <cell r="AD12">
            <v>20375</v>
          </cell>
          <cell r="AE12">
            <v>611.25</v>
          </cell>
          <cell r="AF12">
            <v>489</v>
          </cell>
          <cell r="AG12">
            <v>122.25</v>
          </cell>
        </row>
        <row r="13">
          <cell r="E13" t="str">
            <v>140121199705148224</v>
          </cell>
          <cell r="F13" t="str">
            <v>女</v>
          </cell>
        </row>
        <row r="13">
          <cell r="L13">
            <v>12000</v>
          </cell>
          <cell r="M13">
            <v>960</v>
          </cell>
          <cell r="N13">
            <v>240</v>
          </cell>
          <cell r="O13">
            <v>60</v>
          </cell>
          <cell r="P13">
            <v>840</v>
          </cell>
          <cell r="Q13">
            <v>2100</v>
          </cell>
          <cell r="R13">
            <v>0</v>
          </cell>
          <cell r="S13">
            <v>60000</v>
          </cell>
          <cell r="T13">
            <v>25000</v>
          </cell>
          <cell r="U13">
            <v>10500</v>
          </cell>
        </row>
        <row r="13">
          <cell r="AB13">
            <v>0</v>
          </cell>
          <cell r="AC13">
            <v>0</v>
          </cell>
          <cell r="AD13">
            <v>24500</v>
          </cell>
          <cell r="AE13">
            <v>735</v>
          </cell>
          <cell r="AF13">
            <v>588</v>
          </cell>
          <cell r="AG13">
            <v>147</v>
          </cell>
        </row>
        <row r="14">
          <cell r="E14" t="str">
            <v>222601200102132811</v>
          </cell>
          <cell r="F14" t="str">
            <v>男</v>
          </cell>
        </row>
        <row r="14">
          <cell r="L14">
            <v>13000</v>
          </cell>
          <cell r="M14">
            <v>1040</v>
          </cell>
          <cell r="N14">
            <v>260</v>
          </cell>
          <cell r="O14">
            <v>65</v>
          </cell>
          <cell r="P14">
            <v>910</v>
          </cell>
          <cell r="Q14">
            <v>2275</v>
          </cell>
          <cell r="R14">
            <v>0</v>
          </cell>
          <cell r="S14">
            <v>65000</v>
          </cell>
          <cell r="T14">
            <v>25000</v>
          </cell>
          <cell r="U14">
            <v>11375</v>
          </cell>
        </row>
        <row r="14">
          <cell r="AB14">
            <v>0</v>
          </cell>
          <cell r="AC14">
            <v>0</v>
          </cell>
          <cell r="AD14">
            <v>28625</v>
          </cell>
          <cell r="AE14">
            <v>858.75</v>
          </cell>
          <cell r="AF14">
            <v>687</v>
          </cell>
          <cell r="AG14">
            <v>171.75</v>
          </cell>
        </row>
        <row r="15">
          <cell r="E15" t="str">
            <v>220122199202174654</v>
          </cell>
          <cell r="F15" t="str">
            <v>男</v>
          </cell>
        </row>
        <row r="15">
          <cell r="L15">
            <v>14000</v>
          </cell>
          <cell r="M15">
            <v>1120</v>
          </cell>
          <cell r="N15">
            <v>280</v>
          </cell>
          <cell r="O15">
            <v>70</v>
          </cell>
          <cell r="P15">
            <v>980</v>
          </cell>
          <cell r="Q15">
            <v>2450</v>
          </cell>
          <cell r="R15">
            <v>0</v>
          </cell>
          <cell r="S15">
            <v>70000</v>
          </cell>
          <cell r="T15">
            <v>25000</v>
          </cell>
          <cell r="U15">
            <v>12250</v>
          </cell>
        </row>
        <row r="15">
          <cell r="AB15">
            <v>0</v>
          </cell>
          <cell r="AC15">
            <v>0</v>
          </cell>
          <cell r="AD15">
            <v>32750</v>
          </cell>
          <cell r="AE15">
            <v>982.5</v>
          </cell>
          <cell r="AF15">
            <v>786</v>
          </cell>
          <cell r="AG15">
            <v>196.5</v>
          </cell>
        </row>
        <row r="16">
          <cell r="E16" t="str">
            <v>372930198707283710</v>
          </cell>
          <cell r="F16" t="str">
            <v>男</v>
          </cell>
        </row>
        <row r="16">
          <cell r="L16">
            <v>15000</v>
          </cell>
          <cell r="M16">
            <v>1200</v>
          </cell>
          <cell r="N16">
            <v>300</v>
          </cell>
          <cell r="O16">
            <v>75</v>
          </cell>
          <cell r="P16">
            <v>1050</v>
          </cell>
          <cell r="Q16">
            <v>2625</v>
          </cell>
          <cell r="R16">
            <v>0</v>
          </cell>
          <cell r="S16">
            <v>75000</v>
          </cell>
          <cell r="T16">
            <v>25000</v>
          </cell>
          <cell r="U16">
            <v>13125</v>
          </cell>
        </row>
        <row r="16">
          <cell r="AB16">
            <v>0</v>
          </cell>
          <cell r="AC16">
            <v>0</v>
          </cell>
          <cell r="AD16">
            <v>36875</v>
          </cell>
          <cell r="AE16">
            <v>1167.5</v>
          </cell>
          <cell r="AF16">
            <v>885</v>
          </cell>
          <cell r="AG16">
            <v>282.5</v>
          </cell>
        </row>
        <row r="17">
          <cell r="E17" t="str">
            <v>21120219961028451x</v>
          </cell>
          <cell r="F17" t="str">
            <v>男</v>
          </cell>
        </row>
        <row r="17">
          <cell r="L17">
            <v>16000</v>
          </cell>
          <cell r="M17">
            <v>1280</v>
          </cell>
          <cell r="N17">
            <v>320</v>
          </cell>
          <cell r="O17">
            <v>80</v>
          </cell>
          <cell r="P17">
            <v>1120</v>
          </cell>
          <cell r="Q17">
            <v>2800</v>
          </cell>
          <cell r="R17">
            <v>0</v>
          </cell>
          <cell r="S17">
            <v>80000</v>
          </cell>
          <cell r="T17">
            <v>25000</v>
          </cell>
          <cell r="U17">
            <v>14000</v>
          </cell>
        </row>
        <row r="17">
          <cell r="AB17">
            <v>0</v>
          </cell>
          <cell r="AC17">
            <v>0</v>
          </cell>
          <cell r="AD17">
            <v>41000</v>
          </cell>
          <cell r="AE17">
            <v>1580</v>
          </cell>
          <cell r="AF17">
            <v>984</v>
          </cell>
          <cell r="AG17">
            <v>596</v>
          </cell>
        </row>
        <row r="18">
          <cell r="E18" t="str">
            <v>13053319870424141X</v>
          </cell>
          <cell r="F18" t="str">
            <v>男</v>
          </cell>
        </row>
        <row r="18">
          <cell r="L18">
            <v>17000</v>
          </cell>
          <cell r="M18">
            <v>1360</v>
          </cell>
          <cell r="N18">
            <v>340</v>
          </cell>
          <cell r="O18">
            <v>85</v>
          </cell>
          <cell r="P18">
            <v>1190</v>
          </cell>
          <cell r="Q18">
            <v>2975</v>
          </cell>
          <cell r="R18">
            <v>0</v>
          </cell>
          <cell r="S18">
            <v>85000</v>
          </cell>
          <cell r="T18">
            <v>25000</v>
          </cell>
          <cell r="U18">
            <v>14875</v>
          </cell>
        </row>
        <row r="18">
          <cell r="AB18">
            <v>0</v>
          </cell>
          <cell r="AC18">
            <v>0</v>
          </cell>
          <cell r="AD18">
            <v>45125</v>
          </cell>
          <cell r="AE18">
            <v>1992.5</v>
          </cell>
          <cell r="AF18">
            <v>1090</v>
          </cell>
          <cell r="AG18">
            <v>902.5</v>
          </cell>
        </row>
        <row r="19">
          <cell r="E19" t="str">
            <v>110106196306231511</v>
          </cell>
          <cell r="F19" t="str">
            <v>男</v>
          </cell>
        </row>
        <row r="19">
          <cell r="L19">
            <v>18000</v>
          </cell>
          <cell r="M19">
            <v>1440</v>
          </cell>
          <cell r="N19">
            <v>360</v>
          </cell>
          <cell r="O19">
            <v>90</v>
          </cell>
          <cell r="P19">
            <v>1260</v>
          </cell>
          <cell r="Q19">
            <v>3150</v>
          </cell>
          <cell r="R19">
            <v>0</v>
          </cell>
          <cell r="S19">
            <v>90000</v>
          </cell>
          <cell r="T19">
            <v>25000</v>
          </cell>
          <cell r="U19">
            <v>15750</v>
          </cell>
        </row>
        <row r="19">
          <cell r="AB19">
            <v>0</v>
          </cell>
          <cell r="AC19">
            <v>0</v>
          </cell>
          <cell r="AD19">
            <v>49250</v>
          </cell>
          <cell r="AE19">
            <v>2405</v>
          </cell>
          <cell r="AF19">
            <v>1420</v>
          </cell>
          <cell r="AG19">
            <v>985</v>
          </cell>
        </row>
        <row r="20">
          <cell r="E20" t="str">
            <v>130821199502194219</v>
          </cell>
          <cell r="F20" t="str">
            <v>男</v>
          </cell>
        </row>
        <row r="20">
          <cell r="L20">
            <v>19000</v>
          </cell>
          <cell r="M20">
            <v>1520</v>
          </cell>
          <cell r="N20">
            <v>380</v>
          </cell>
          <cell r="O20">
            <v>95</v>
          </cell>
          <cell r="P20">
            <v>1330</v>
          </cell>
          <cell r="Q20">
            <v>3325</v>
          </cell>
          <cell r="R20">
            <v>0</v>
          </cell>
          <cell r="S20">
            <v>95000</v>
          </cell>
          <cell r="T20">
            <v>25000</v>
          </cell>
          <cell r="U20">
            <v>16625</v>
          </cell>
        </row>
        <row r="20">
          <cell r="AB20">
            <v>0</v>
          </cell>
          <cell r="AC20">
            <v>0</v>
          </cell>
          <cell r="AD20">
            <v>53375</v>
          </cell>
          <cell r="AE20">
            <v>2817.5</v>
          </cell>
          <cell r="AF20">
            <v>1750</v>
          </cell>
          <cell r="AG20">
            <v>1067.5</v>
          </cell>
        </row>
        <row r="21">
          <cell r="E21" t="str">
            <v>13072219990325632x</v>
          </cell>
          <cell r="F21" t="str">
            <v>女</v>
          </cell>
        </row>
        <row r="21">
          <cell r="L21">
            <v>20000</v>
          </cell>
          <cell r="M21">
            <v>1600</v>
          </cell>
          <cell r="N21">
            <v>400</v>
          </cell>
          <cell r="O21">
            <v>100</v>
          </cell>
          <cell r="P21">
            <v>1400</v>
          </cell>
          <cell r="Q21">
            <v>3500</v>
          </cell>
          <cell r="R21">
            <v>0</v>
          </cell>
          <cell r="S21">
            <v>100000</v>
          </cell>
          <cell r="T21">
            <v>25000</v>
          </cell>
          <cell r="U21">
            <v>17500</v>
          </cell>
        </row>
        <row r="21">
          <cell r="AB21">
            <v>0</v>
          </cell>
          <cell r="AC21">
            <v>0</v>
          </cell>
          <cell r="AD21">
            <v>57500</v>
          </cell>
          <cell r="AE21">
            <v>3230</v>
          </cell>
          <cell r="AF21">
            <v>2080</v>
          </cell>
          <cell r="AG21">
            <v>1150</v>
          </cell>
        </row>
        <row r="22">
          <cell r="E22" t="str">
            <v>130726198312042822</v>
          </cell>
          <cell r="F22" t="str">
            <v>女</v>
          </cell>
        </row>
        <row r="22">
          <cell r="L22">
            <v>21000</v>
          </cell>
          <cell r="M22">
            <v>1680</v>
          </cell>
          <cell r="N22">
            <v>420</v>
          </cell>
          <cell r="O22">
            <v>105</v>
          </cell>
          <cell r="P22">
            <v>1470</v>
          </cell>
          <cell r="Q22">
            <v>3675</v>
          </cell>
          <cell r="R22">
            <v>0</v>
          </cell>
          <cell r="S22">
            <v>105000</v>
          </cell>
          <cell r="T22">
            <v>25000</v>
          </cell>
          <cell r="U22">
            <v>18375</v>
          </cell>
        </row>
        <row r="22">
          <cell r="AB22">
            <v>0</v>
          </cell>
          <cell r="AC22">
            <v>0</v>
          </cell>
          <cell r="AD22">
            <v>61625</v>
          </cell>
          <cell r="AE22">
            <v>3642.5</v>
          </cell>
          <cell r="AF22">
            <v>2410</v>
          </cell>
          <cell r="AG22">
            <v>1232.5</v>
          </cell>
        </row>
        <row r="23">
          <cell r="E23" t="str">
            <v>110108199706205431</v>
          </cell>
          <cell r="F23" t="str">
            <v>男</v>
          </cell>
        </row>
        <row r="23">
          <cell r="L23">
            <v>22000</v>
          </cell>
          <cell r="M23">
            <v>1760</v>
          </cell>
          <cell r="N23">
            <v>440</v>
          </cell>
          <cell r="O23">
            <v>110</v>
          </cell>
          <cell r="P23">
            <v>1540</v>
          </cell>
          <cell r="Q23">
            <v>3850</v>
          </cell>
          <cell r="R23">
            <v>0</v>
          </cell>
          <cell r="S23">
            <v>110000</v>
          </cell>
          <cell r="T23">
            <v>25000</v>
          </cell>
          <cell r="U23">
            <v>19250</v>
          </cell>
        </row>
        <row r="23">
          <cell r="AB23">
            <v>0</v>
          </cell>
          <cell r="AC23">
            <v>0</v>
          </cell>
          <cell r="AD23">
            <v>65750</v>
          </cell>
          <cell r="AE23">
            <v>4055</v>
          </cell>
          <cell r="AF23">
            <v>2740</v>
          </cell>
          <cell r="AG23">
            <v>1315</v>
          </cell>
        </row>
        <row r="24">
          <cell r="L24">
            <v>250000</v>
          </cell>
          <cell r="M24">
            <v>20000</v>
          </cell>
          <cell r="N24">
            <v>5000</v>
          </cell>
          <cell r="O24">
            <v>1250</v>
          </cell>
          <cell r="P24">
            <v>17500</v>
          </cell>
          <cell r="Q24">
            <v>43750</v>
          </cell>
          <cell r="R24">
            <v>0</v>
          </cell>
          <cell r="S24">
            <v>1250000</v>
          </cell>
          <cell r="T24">
            <v>500000</v>
          </cell>
          <cell r="U24">
            <v>218750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531250</v>
          </cell>
          <cell r="AE24">
            <v>25285</v>
          </cell>
          <cell r="AF24">
            <v>16875</v>
          </cell>
          <cell r="AG24">
            <v>8410</v>
          </cell>
        </row>
        <row r="28">
          <cell r="E28" t="str">
            <v>总计</v>
          </cell>
        </row>
        <row r="29">
          <cell r="E29">
            <v>206250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I21" sqref="I21"/>
    </sheetView>
  </sheetViews>
  <sheetFormatPr defaultColWidth="9" defaultRowHeight="13.5"/>
  <cols>
    <col min="1" max="2" width="9" style="88"/>
    <col min="3" max="3" width="10.75" style="88" customWidth="1"/>
    <col min="4" max="4" width="16.75" style="88" customWidth="1"/>
    <col min="5" max="5" width="11.75" style="88" customWidth="1"/>
    <col min="6" max="6" width="9" style="88"/>
    <col min="7" max="7" width="10.75" style="88" customWidth="1"/>
    <col min="8" max="12" width="9" style="88"/>
    <col min="13" max="13" width="9.5" style="88" customWidth="1"/>
    <col min="14" max="14" width="16.5" style="88" customWidth="1"/>
    <col min="15" max="16384" width="9" style="88"/>
  </cols>
  <sheetData>
    <row r="1" ht="25.5" spans="1:1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ht="14.25" spans="1:14">
      <c r="A2" s="161"/>
      <c r="B2" s="162"/>
      <c r="C2" s="162"/>
      <c r="D2" s="163"/>
      <c r="E2" s="163"/>
      <c r="F2" s="163"/>
      <c r="G2" s="161"/>
      <c r="H2" s="161"/>
      <c r="I2" s="161"/>
      <c r="J2" s="163"/>
      <c r="K2" s="163"/>
      <c r="L2" s="163"/>
      <c r="M2" s="163"/>
      <c r="N2" s="163"/>
    </row>
    <row r="3" spans="1:14">
      <c r="A3" s="164"/>
      <c r="B3" s="165"/>
      <c r="C3" s="166"/>
      <c r="D3" s="167"/>
      <c r="E3" s="168"/>
      <c r="F3" s="168"/>
      <c r="G3" s="169"/>
      <c r="H3" s="170"/>
      <c r="I3" s="165"/>
      <c r="J3" s="166"/>
      <c r="K3" s="167"/>
      <c r="L3" s="238"/>
      <c r="M3" s="163"/>
      <c r="N3" s="163"/>
    </row>
    <row r="4" spans="1:14">
      <c r="A4" s="164"/>
      <c r="B4" s="171" t="s">
        <v>1</v>
      </c>
      <c r="C4" s="171"/>
      <c r="D4" s="171"/>
      <c r="E4" s="171"/>
      <c r="F4" s="172"/>
      <c r="G4" s="171"/>
      <c r="H4" s="170"/>
      <c r="K4" s="163"/>
      <c r="L4" s="239"/>
      <c r="M4" s="240"/>
      <c r="N4" s="163"/>
    </row>
    <row r="5" spans="1:14">
      <c r="A5" s="173"/>
      <c r="B5" s="174" t="s">
        <v>2</v>
      </c>
      <c r="C5" s="167"/>
      <c r="D5" s="167"/>
      <c r="E5" s="167"/>
      <c r="F5" s="167"/>
      <c r="G5" s="167"/>
      <c r="H5" s="175"/>
      <c r="I5" s="170"/>
      <c r="J5" s="165"/>
      <c r="K5" s="166"/>
      <c r="L5" s="238"/>
      <c r="M5" s="163"/>
      <c r="N5" s="163"/>
    </row>
    <row r="6" ht="9.75" customHeight="1" spans="1:14">
      <c r="A6" s="176"/>
      <c r="B6" s="176"/>
      <c r="C6" s="176"/>
      <c r="D6" s="176"/>
      <c r="E6" s="176"/>
      <c r="F6" s="176"/>
      <c r="G6" s="176"/>
      <c r="H6" s="176"/>
      <c r="I6" s="241"/>
      <c r="J6" s="241"/>
      <c r="K6" s="242"/>
      <c r="L6" s="242"/>
      <c r="M6" s="242"/>
      <c r="N6" s="242"/>
    </row>
    <row r="7" ht="15" spans="1:14">
      <c r="A7" s="176"/>
      <c r="B7" s="177" t="s">
        <v>3</v>
      </c>
      <c r="C7" s="178"/>
      <c r="D7" s="178"/>
      <c r="E7" s="178"/>
      <c r="F7" s="178"/>
      <c r="G7" s="178"/>
      <c r="H7" s="178"/>
      <c r="I7" s="243" t="s">
        <v>4</v>
      </c>
      <c r="J7" s="243"/>
      <c r="K7" s="244"/>
      <c r="L7" s="162"/>
      <c r="M7" s="162"/>
      <c r="N7" s="245"/>
    </row>
    <row r="8" ht="14.25" spans="1:14">
      <c r="A8" s="176"/>
      <c r="B8" s="179" t="s">
        <v>5</v>
      </c>
      <c r="C8" s="180"/>
      <c r="D8" s="180"/>
      <c r="E8" s="181">
        <f>D10</f>
        <v>20035.64</v>
      </c>
      <c r="F8" s="182"/>
      <c r="G8" s="182"/>
      <c r="H8" s="183"/>
      <c r="I8" s="246"/>
      <c r="J8" s="247" t="s">
        <v>6</v>
      </c>
      <c r="K8" s="247"/>
      <c r="L8" s="247"/>
      <c r="M8" s="247"/>
      <c r="N8" s="247"/>
    </row>
    <row r="9" ht="14.25" spans="1:14">
      <c r="A9" s="176"/>
      <c r="B9" s="184" t="s">
        <v>7</v>
      </c>
      <c r="C9" s="185"/>
      <c r="D9" s="185"/>
      <c r="E9" s="186">
        <f>G24</f>
        <v>20035.64</v>
      </c>
      <c r="F9" s="187"/>
      <c r="G9" s="187"/>
      <c r="H9" s="188"/>
      <c r="I9" s="247"/>
      <c r="J9" s="248" t="s">
        <v>8</v>
      </c>
      <c r="K9" s="248"/>
      <c r="L9" s="248"/>
      <c r="M9" s="248"/>
      <c r="N9" s="249"/>
    </row>
    <row r="10" ht="15" spans="1:14">
      <c r="A10" s="176"/>
      <c r="B10" s="189" t="s">
        <v>9</v>
      </c>
      <c r="C10" s="190"/>
      <c r="D10" s="191">
        <f>G24</f>
        <v>20035.64</v>
      </c>
      <c r="E10" s="192" t="s">
        <v>10</v>
      </c>
      <c r="F10" s="193"/>
      <c r="G10" s="194"/>
      <c r="H10" s="195">
        <v>0</v>
      </c>
      <c r="I10" s="250"/>
      <c r="J10" s="251" t="s">
        <v>11</v>
      </c>
      <c r="K10" s="251"/>
      <c r="L10" s="251"/>
      <c r="M10" s="251"/>
      <c r="N10" s="252"/>
    </row>
    <row r="11" ht="14.25" spans="1:14">
      <c r="A11" s="176"/>
      <c r="B11" s="196" t="s">
        <v>12</v>
      </c>
      <c r="C11" s="197"/>
      <c r="D11" s="198"/>
      <c r="E11" s="199" t="s">
        <v>13</v>
      </c>
      <c r="F11" s="200"/>
      <c r="G11" s="201"/>
      <c r="H11" s="202"/>
      <c r="I11" s="253"/>
      <c r="J11" s="254"/>
      <c r="K11" s="253"/>
      <c r="L11" s="253"/>
      <c r="M11" s="253"/>
      <c r="N11" s="255"/>
    </row>
    <row r="12" spans="1:14">
      <c r="A12" s="173"/>
      <c r="B12" s="196" t="s">
        <v>14</v>
      </c>
      <c r="C12" s="197"/>
      <c r="D12" s="198">
        <v>0</v>
      </c>
      <c r="E12" s="199" t="s">
        <v>15</v>
      </c>
      <c r="F12" s="200"/>
      <c r="G12" s="201"/>
      <c r="H12" s="202"/>
      <c r="I12" s="256"/>
      <c r="J12" s="257"/>
      <c r="K12" s="258"/>
      <c r="L12" s="258"/>
      <c r="M12" s="258"/>
      <c r="N12" s="258"/>
    </row>
    <row r="13" ht="14.25" spans="1:14">
      <c r="A13" s="163"/>
      <c r="B13" s="203" t="s">
        <v>16</v>
      </c>
      <c r="C13" s="204"/>
      <c r="D13" s="205">
        <v>0</v>
      </c>
      <c r="E13" s="206"/>
      <c r="F13" s="207"/>
      <c r="G13" s="208"/>
      <c r="H13" s="209"/>
      <c r="I13" s="176"/>
      <c r="J13" s="259"/>
      <c r="K13" s="260"/>
      <c r="L13" s="260"/>
      <c r="M13" s="260"/>
      <c r="N13" s="260"/>
    </row>
    <row r="14" ht="5.25" customHeight="1" spans="1:14">
      <c r="A14" s="210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</row>
    <row r="15" spans="1:14">
      <c r="A15" s="163" t="s">
        <v>17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ht="3" customHeight="1" spans="1:1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ht="18.75" spans="2:13">
      <c r="B17" s="211" t="s">
        <v>18</v>
      </c>
      <c r="C17" s="212" t="s">
        <v>19</v>
      </c>
      <c r="D17" s="212" t="s">
        <v>20</v>
      </c>
      <c r="E17" s="212"/>
      <c r="F17" s="213" t="s">
        <v>21</v>
      </c>
      <c r="G17" s="214" t="s">
        <v>22</v>
      </c>
      <c r="H17" s="215" t="s">
        <v>23</v>
      </c>
      <c r="J17" s="261" t="s">
        <v>24</v>
      </c>
      <c r="K17" s="261"/>
      <c r="L17" s="261"/>
      <c r="M17" s="261"/>
    </row>
    <row r="18" ht="16.5" spans="2:13">
      <c r="B18" s="216">
        <v>1</v>
      </c>
      <c r="C18" s="217" t="s">
        <v>25</v>
      </c>
      <c r="D18" s="218" t="s">
        <v>26</v>
      </c>
      <c r="E18" s="218"/>
      <c r="F18" s="219">
        <v>2</v>
      </c>
      <c r="G18" s="220">
        <f>工资!B11+工资!C11</f>
        <v>13811.36</v>
      </c>
      <c r="H18" s="221"/>
      <c r="J18" s="261"/>
      <c r="K18" s="261"/>
      <c r="L18" s="261"/>
      <c r="M18" s="261"/>
    </row>
    <row r="19" ht="16.5" spans="2:13">
      <c r="B19" s="216">
        <v>2</v>
      </c>
      <c r="C19" s="217"/>
      <c r="D19" s="222" t="s">
        <v>27</v>
      </c>
      <c r="E19" s="223" t="s">
        <v>28</v>
      </c>
      <c r="F19" s="219">
        <v>2</v>
      </c>
      <c r="G19" s="220">
        <f>客户账单!AX13</f>
        <v>4304.28</v>
      </c>
      <c r="H19" s="224"/>
      <c r="J19" s="261"/>
      <c r="K19" s="261"/>
      <c r="L19" s="261"/>
      <c r="M19" s="261"/>
    </row>
    <row r="20" ht="16.5" spans="2:13">
      <c r="B20" s="216">
        <v>3</v>
      </c>
      <c r="C20" s="217"/>
      <c r="D20" s="222" t="s">
        <v>29</v>
      </c>
      <c r="E20" s="223" t="s">
        <v>28</v>
      </c>
      <c r="F20" s="219">
        <v>1</v>
      </c>
      <c r="G20" s="220">
        <f>客户账单!AZ13</f>
        <v>1440</v>
      </c>
      <c r="H20" s="224"/>
      <c r="J20" s="261"/>
      <c r="K20" s="261"/>
      <c r="L20" s="261"/>
      <c r="M20" s="261"/>
    </row>
    <row r="21" ht="16.5" spans="2:13">
      <c r="B21" s="216">
        <v>6</v>
      </c>
      <c r="C21" s="217"/>
      <c r="D21" s="225" t="s">
        <v>30</v>
      </c>
      <c r="E21" s="225"/>
      <c r="F21" s="219">
        <f>F22</f>
        <v>6</v>
      </c>
      <c r="G21" s="226">
        <f>G18+G19+G20</f>
        <v>19555.64</v>
      </c>
      <c r="H21" s="227"/>
      <c r="J21" s="261"/>
      <c r="K21" s="261"/>
      <c r="L21" s="261"/>
      <c r="M21" s="261"/>
    </row>
    <row r="22" ht="16.5" spans="2:13">
      <c r="B22" s="216">
        <v>7</v>
      </c>
      <c r="C22" s="217" t="s">
        <v>31</v>
      </c>
      <c r="D22" s="225" t="s">
        <v>32</v>
      </c>
      <c r="E22" s="225"/>
      <c r="F22" s="219">
        <f>G22/80</f>
        <v>6</v>
      </c>
      <c r="G22" s="226">
        <f>客户账单!BB13</f>
        <v>480</v>
      </c>
      <c r="H22" s="221"/>
      <c r="J22" s="261"/>
      <c r="K22" s="261"/>
      <c r="L22" s="261"/>
      <c r="M22" s="261"/>
    </row>
    <row r="23" ht="16.5" spans="2:13">
      <c r="B23" s="216">
        <v>8</v>
      </c>
      <c r="C23" s="228" t="s">
        <v>33</v>
      </c>
      <c r="D23" s="229">
        <v>0.056</v>
      </c>
      <c r="E23" s="229"/>
      <c r="F23" s="229"/>
      <c r="G23" s="226">
        <v>0</v>
      </c>
      <c r="H23" s="221"/>
      <c r="J23" s="261"/>
      <c r="K23" s="261"/>
      <c r="L23" s="261"/>
      <c r="M23" s="261"/>
    </row>
    <row r="24" ht="16.5" spans="2:8">
      <c r="B24" s="230" t="s">
        <v>34</v>
      </c>
      <c r="C24" s="231"/>
      <c r="D24" s="231"/>
      <c r="E24" s="231"/>
      <c r="F24" s="231"/>
      <c r="G24" s="232">
        <f>G21+G22+G23+J26</f>
        <v>20035.64</v>
      </c>
      <c r="H24" s="233"/>
    </row>
    <row r="25" ht="17.25" spans="2:8">
      <c r="B25" s="234" t="s">
        <v>35</v>
      </c>
      <c r="C25" s="235"/>
      <c r="D25" s="235"/>
      <c r="E25" s="235"/>
      <c r="F25" s="235"/>
      <c r="G25" s="236">
        <f>G24</f>
        <v>20035.64</v>
      </c>
      <c r="H25" s="237"/>
    </row>
    <row r="26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697916666666667" right="0.697916666666667" top="0.75" bottom="0.75" header="0.3" footer="0.3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8"/>
  <sheetViews>
    <sheetView workbookViewId="0">
      <selection activeCell="J16" sqref="J16"/>
    </sheetView>
  </sheetViews>
  <sheetFormatPr defaultColWidth="9" defaultRowHeight="16.5"/>
  <cols>
    <col min="1" max="1" width="5" customWidth="1"/>
    <col min="2" max="2" width="25" customWidth="1"/>
    <col min="3" max="3" width="7.375" customWidth="1"/>
    <col min="4" max="4" width="9.5" customWidth="1"/>
    <col min="5" max="5" width="8.25" customWidth="1"/>
    <col min="6" max="6" width="11.875" customWidth="1"/>
    <col min="7" max="7" width="27.375" customWidth="1"/>
    <col min="8" max="8" width="14" customWidth="1"/>
    <col min="9" max="9" width="14.375" customWidth="1"/>
    <col min="10" max="10" width="13.125" customWidth="1"/>
    <col min="11" max="11" width="15.125" customWidth="1"/>
    <col min="12" max="12" width="9.125" customWidth="1"/>
    <col min="13" max="14" width="9.25" customWidth="1"/>
    <col min="15" max="15" width="7.5" customWidth="1"/>
    <col min="16" max="16" width="11.25" customWidth="1"/>
    <col min="17" max="17" width="9.125" customWidth="1"/>
    <col min="18" max="21" width="9.25" customWidth="1"/>
    <col min="22" max="22" width="9.125" customWidth="1"/>
    <col min="23" max="26" width="9.25" customWidth="1"/>
    <col min="27" max="28" width="9.125" customWidth="1"/>
    <col min="29" max="29" width="9" customWidth="1"/>
    <col min="30" max="30" width="9.125" customWidth="1"/>
    <col min="31" max="31" width="9.25" customWidth="1"/>
    <col min="32" max="32" width="8.875" customWidth="1"/>
    <col min="33" max="33" width="9.125" customWidth="1"/>
    <col min="34" max="34" width="9.25" customWidth="1"/>
    <col min="35" max="35" width="11.125" customWidth="1"/>
    <col min="36" max="36" width="9.25" customWidth="1"/>
    <col min="37" max="37" width="8.5" customWidth="1"/>
    <col min="38" max="38" width="9.125" customWidth="1"/>
    <col min="39" max="42" width="9.25" customWidth="1"/>
    <col min="43" max="43" width="9.875" customWidth="1"/>
    <col min="44" max="44" width="9.375" customWidth="1"/>
    <col min="45" max="45" width="10.25" style="96" customWidth="1"/>
    <col min="46" max="46" width="10" style="96" customWidth="1"/>
    <col min="47" max="49" width="9.25" style="96" customWidth="1"/>
    <col min="50" max="50" width="9.25" customWidth="1"/>
    <col min="51" max="51" width="5.875" customWidth="1"/>
    <col min="52" max="52" width="8.375" customWidth="1"/>
    <col min="53" max="53" width="5.875" customWidth="1"/>
    <col min="54" max="54" width="8.875" customWidth="1"/>
    <col min="55" max="55" width="10.875" customWidth="1"/>
    <col min="56" max="56" width="40.25" style="97" customWidth="1"/>
    <col min="57" max="57" width="10.625" customWidth="1"/>
  </cols>
  <sheetData>
    <row r="1" s="88" customFormat="1" ht="41.25" customHeight="1" spans="1:56">
      <c r="A1" s="98" t="s">
        <v>36</v>
      </c>
      <c r="B1" s="99"/>
      <c r="C1" s="99"/>
      <c r="D1" s="99"/>
      <c r="E1" s="99"/>
      <c r="F1" s="99"/>
      <c r="G1" s="99"/>
      <c r="H1" s="99"/>
      <c r="I1" s="99"/>
      <c r="AS1" s="131"/>
      <c r="AT1" s="131"/>
      <c r="AU1" s="131"/>
      <c r="AV1" s="131"/>
      <c r="AW1" s="131"/>
      <c r="BD1" s="141"/>
    </row>
    <row r="2" s="89" customFormat="1" ht="19.5" customHeight="1" spans="1:56">
      <c r="A2" s="100" t="s">
        <v>37</v>
      </c>
      <c r="B2" s="100"/>
      <c r="C2" s="100"/>
      <c r="D2" s="100"/>
      <c r="E2" s="100"/>
      <c r="F2" s="100"/>
      <c r="G2" s="100"/>
      <c r="H2" s="100"/>
      <c r="I2" s="100"/>
      <c r="AS2" s="132"/>
      <c r="AT2" s="132"/>
      <c r="AU2" s="132"/>
      <c r="AV2" s="132"/>
      <c r="AW2" s="132"/>
      <c r="BD2" s="142"/>
    </row>
    <row r="3" s="88" customFormat="1" ht="17.25" customHeight="1" spans="1:56">
      <c r="A3" s="98"/>
      <c r="B3" s="99"/>
      <c r="C3" s="99"/>
      <c r="D3" s="99"/>
      <c r="E3" s="99"/>
      <c r="F3" s="99"/>
      <c r="G3" s="99"/>
      <c r="H3" s="99"/>
      <c r="I3" s="99"/>
      <c r="AS3" s="131"/>
      <c r="AT3" s="131"/>
      <c r="AU3" s="131"/>
      <c r="AV3" s="131"/>
      <c r="AW3" s="131"/>
      <c r="BD3" s="141"/>
    </row>
    <row r="4" s="90" customFormat="1" ht="22.5" customHeight="1" spans="1:56">
      <c r="A4" s="101" t="s">
        <v>18</v>
      </c>
      <c r="B4" s="102" t="s">
        <v>38</v>
      </c>
      <c r="C4" s="102" t="s">
        <v>39</v>
      </c>
      <c r="D4" s="101" t="s">
        <v>40</v>
      </c>
      <c r="E4" s="102" t="s">
        <v>41</v>
      </c>
      <c r="F4" s="102" t="s">
        <v>42</v>
      </c>
      <c r="G4" s="102" t="s">
        <v>43</v>
      </c>
      <c r="H4" s="102" t="s">
        <v>44</v>
      </c>
      <c r="I4" s="102" t="s">
        <v>45</v>
      </c>
      <c r="J4" s="102" t="s">
        <v>46</v>
      </c>
      <c r="K4" s="102" t="s">
        <v>47</v>
      </c>
      <c r="L4" s="126" t="s">
        <v>48</v>
      </c>
      <c r="M4" s="126"/>
      <c r="N4" s="126"/>
      <c r="O4" s="126"/>
      <c r="P4" s="126"/>
      <c r="Q4" s="126" t="s">
        <v>49</v>
      </c>
      <c r="R4" s="126"/>
      <c r="S4" s="126"/>
      <c r="T4" s="126"/>
      <c r="U4" s="126"/>
      <c r="V4" s="126" t="s">
        <v>50</v>
      </c>
      <c r="W4" s="126"/>
      <c r="X4" s="126"/>
      <c r="Y4" s="126"/>
      <c r="Z4" s="126"/>
      <c r="AA4" s="101" t="s">
        <v>51</v>
      </c>
      <c r="AB4" s="101"/>
      <c r="AC4" s="101"/>
      <c r="AD4" s="101" t="s">
        <v>52</v>
      </c>
      <c r="AE4" s="101"/>
      <c r="AF4" s="101"/>
      <c r="AG4" s="126" t="s">
        <v>53</v>
      </c>
      <c r="AH4" s="126"/>
      <c r="AI4" s="126"/>
      <c r="AJ4" s="126"/>
      <c r="AK4" s="126"/>
      <c r="AL4" s="101" t="s">
        <v>54</v>
      </c>
      <c r="AM4" s="101"/>
      <c r="AN4" s="101"/>
      <c r="AO4" s="101"/>
      <c r="AP4" s="101"/>
      <c r="AQ4" s="101" t="s">
        <v>55</v>
      </c>
      <c r="AR4" s="101"/>
      <c r="AS4" s="133" t="s">
        <v>56</v>
      </c>
      <c r="AT4" s="133" t="s">
        <v>57</v>
      </c>
      <c r="AU4" s="133" t="s">
        <v>57</v>
      </c>
      <c r="AV4" s="133" t="s">
        <v>57</v>
      </c>
      <c r="AW4" s="133" t="s">
        <v>57</v>
      </c>
      <c r="AX4" s="101" t="s">
        <v>58</v>
      </c>
      <c r="AY4" s="101"/>
      <c r="AZ4" s="101" t="s">
        <v>59</v>
      </c>
      <c r="BA4" s="101"/>
      <c r="BB4" s="101" t="s">
        <v>60</v>
      </c>
      <c r="BC4" s="101" t="s">
        <v>61</v>
      </c>
      <c r="BD4" s="143" t="s">
        <v>23</v>
      </c>
    </row>
    <row r="5" ht="22.5" customHeight="1" spans="1:56">
      <c r="A5" s="101" t="s">
        <v>18</v>
      </c>
      <c r="B5" s="103"/>
      <c r="C5" s="102"/>
      <c r="D5" s="101"/>
      <c r="E5" s="102"/>
      <c r="F5" s="104" t="s">
        <v>42</v>
      </c>
      <c r="G5" s="104" t="s">
        <v>43</v>
      </c>
      <c r="H5" s="102"/>
      <c r="I5" s="102"/>
      <c r="J5" s="102"/>
      <c r="K5" s="102"/>
      <c r="L5" s="127" t="s">
        <v>62</v>
      </c>
      <c r="M5" s="127" t="s">
        <v>63</v>
      </c>
      <c r="N5" s="127" t="s">
        <v>64</v>
      </c>
      <c r="O5" s="127" t="s">
        <v>65</v>
      </c>
      <c r="P5" s="127" t="s">
        <v>66</v>
      </c>
      <c r="Q5" s="127" t="s">
        <v>62</v>
      </c>
      <c r="R5" s="127" t="s">
        <v>63</v>
      </c>
      <c r="S5" s="127" t="s">
        <v>64</v>
      </c>
      <c r="T5" s="127" t="s">
        <v>65</v>
      </c>
      <c r="U5" s="127" t="s">
        <v>66</v>
      </c>
      <c r="V5" s="127" t="s">
        <v>62</v>
      </c>
      <c r="W5" s="127" t="s">
        <v>63</v>
      </c>
      <c r="X5" s="127" t="s">
        <v>64</v>
      </c>
      <c r="Y5" s="127" t="s">
        <v>65</v>
      </c>
      <c r="Z5" s="127" t="s">
        <v>66</v>
      </c>
      <c r="AA5" s="127" t="s">
        <v>62</v>
      </c>
      <c r="AB5" s="127" t="s">
        <v>67</v>
      </c>
      <c r="AC5" s="127" t="s">
        <v>22</v>
      </c>
      <c r="AD5" s="127" t="s">
        <v>62</v>
      </c>
      <c r="AE5" s="127" t="s">
        <v>67</v>
      </c>
      <c r="AF5" s="127" t="s">
        <v>22</v>
      </c>
      <c r="AG5" s="127" t="s">
        <v>62</v>
      </c>
      <c r="AH5" s="127" t="s">
        <v>63</v>
      </c>
      <c r="AI5" s="127" t="s">
        <v>64</v>
      </c>
      <c r="AJ5" s="127" t="s">
        <v>65</v>
      </c>
      <c r="AK5" s="127" t="s">
        <v>66</v>
      </c>
      <c r="AL5" s="127" t="s">
        <v>62</v>
      </c>
      <c r="AM5" s="127" t="s">
        <v>63</v>
      </c>
      <c r="AN5" s="127" t="s">
        <v>64</v>
      </c>
      <c r="AO5" s="127" t="s">
        <v>65</v>
      </c>
      <c r="AP5" s="127" t="s">
        <v>66</v>
      </c>
      <c r="AQ5" s="127" t="s">
        <v>68</v>
      </c>
      <c r="AR5" s="127" t="s">
        <v>69</v>
      </c>
      <c r="AS5" s="134" t="s">
        <v>70</v>
      </c>
      <c r="AT5" s="134" t="s">
        <v>71</v>
      </c>
      <c r="AU5" s="134" t="s">
        <v>72</v>
      </c>
      <c r="AV5" s="134" t="s">
        <v>73</v>
      </c>
      <c r="AW5" s="134" t="s">
        <v>30</v>
      </c>
      <c r="AX5" s="101"/>
      <c r="AY5" s="101"/>
      <c r="AZ5" s="101"/>
      <c r="BA5" s="101"/>
      <c r="BB5" s="101"/>
      <c r="BC5" s="101" t="s">
        <v>74</v>
      </c>
      <c r="BD5" s="143"/>
    </row>
    <row r="6" s="91" customFormat="1" ht="18" customHeight="1" spans="1:60">
      <c r="A6" s="105">
        <v>1</v>
      </c>
      <c r="B6" s="106" t="s">
        <v>75</v>
      </c>
      <c r="C6" s="107" t="s">
        <v>76</v>
      </c>
      <c r="D6" s="108" t="s">
        <v>77</v>
      </c>
      <c r="E6" s="106" t="s">
        <v>78</v>
      </c>
      <c r="F6" s="109" t="s">
        <v>79</v>
      </c>
      <c r="G6" s="110" t="s">
        <v>80</v>
      </c>
      <c r="H6" s="108" t="s">
        <v>81</v>
      </c>
      <c r="I6" s="108" t="s">
        <v>81</v>
      </c>
      <c r="J6" s="108" t="s">
        <v>81</v>
      </c>
      <c r="K6" s="108" t="s">
        <v>81</v>
      </c>
      <c r="L6" s="105">
        <v>3300</v>
      </c>
      <c r="M6" s="105">
        <v>0.16</v>
      </c>
      <c r="N6" s="105">
        <f t="shared" ref="N6:N11" si="0">ROUND(L6*M6,2)*0</f>
        <v>0</v>
      </c>
      <c r="O6" s="105">
        <v>0.08</v>
      </c>
      <c r="P6" s="105">
        <f t="shared" ref="P6:P11" si="1">ROUND(L6*O6,2)</f>
        <v>264</v>
      </c>
      <c r="Q6" s="105">
        <v>3300</v>
      </c>
      <c r="R6" s="105">
        <v>0.08</v>
      </c>
      <c r="S6" s="105">
        <f t="shared" ref="S6:S11" si="2">ROUND(Q6*R6,2)</f>
        <v>264</v>
      </c>
      <c r="T6" s="105">
        <v>0.02</v>
      </c>
      <c r="U6" s="105">
        <f t="shared" ref="U6:U11" si="3">ROUND(Q6*T6,2)</f>
        <v>66</v>
      </c>
      <c r="V6" s="105">
        <v>3300</v>
      </c>
      <c r="W6" s="105">
        <v>0.007</v>
      </c>
      <c r="X6" s="105">
        <f t="shared" ref="X6:X11" si="4">ROUND(V6*W6,2)*0</f>
        <v>0</v>
      </c>
      <c r="Y6" s="105">
        <v>0.003</v>
      </c>
      <c r="Z6" s="105">
        <f t="shared" ref="Z6:Z11" si="5">ROUND(V6*Y6,2)</f>
        <v>9.9</v>
      </c>
      <c r="AA6" s="105"/>
      <c r="AB6" s="105"/>
      <c r="AC6" s="105"/>
      <c r="AD6" s="105">
        <v>3300</v>
      </c>
      <c r="AE6" s="105">
        <v>0.002</v>
      </c>
      <c r="AF6" s="105">
        <f t="shared" ref="AF6:AF11" si="6">ROUND(AD6*AE6,2)*0</f>
        <v>0</v>
      </c>
      <c r="AG6" s="105">
        <v>3000</v>
      </c>
      <c r="AH6" s="105">
        <v>0.1</v>
      </c>
      <c r="AI6" s="105">
        <f t="shared" ref="AI6:AI10" si="7">ROUND(AG6*AH6,2)</f>
        <v>300</v>
      </c>
      <c r="AJ6" s="105">
        <v>0.06</v>
      </c>
      <c r="AK6" s="105">
        <f t="shared" ref="AK6:AK10" si="8">ROUND(AG6*AJ6,2)</f>
        <v>180</v>
      </c>
      <c r="AL6" s="129"/>
      <c r="AM6" s="105"/>
      <c r="AN6" s="105"/>
      <c r="AO6" s="105"/>
      <c r="AP6" s="106" t="s">
        <v>82</v>
      </c>
      <c r="AQ6" s="135">
        <v>5</v>
      </c>
      <c r="AR6" s="105"/>
      <c r="AS6" s="136">
        <f t="shared" ref="AS6:AS11" si="9">N6+S6+X6+AC6+AF6+AN6+AQ6</f>
        <v>269</v>
      </c>
      <c r="AT6" s="136">
        <f t="shared" ref="AT6:AT11" si="10">P6+U6+Z6</f>
        <v>339.9</v>
      </c>
      <c r="AU6" s="136">
        <f t="shared" ref="AU6:AU11" si="11">AI6</f>
        <v>300</v>
      </c>
      <c r="AV6" s="136">
        <f t="shared" ref="AV6:AV11" si="12">AK6</f>
        <v>180</v>
      </c>
      <c r="AW6" s="136">
        <f t="shared" ref="AW6:AW11" si="13">AV6+AS6+AT6+AU6</f>
        <v>1088.9</v>
      </c>
      <c r="AX6" s="144">
        <f t="shared" ref="AX6:AX11" si="14">AS6+AT6</f>
        <v>608.9</v>
      </c>
      <c r="AY6" s="144"/>
      <c r="AZ6" s="144">
        <f t="shared" ref="AZ6:AZ11" si="15">AU6+AV6</f>
        <v>480</v>
      </c>
      <c r="BA6" s="144"/>
      <c r="BB6" s="145">
        <v>80</v>
      </c>
      <c r="BC6" s="144">
        <f t="shared" ref="BC6:BC11" si="16">AX6+AZ6+BB6</f>
        <v>1168.9</v>
      </c>
      <c r="BD6" s="146" t="s">
        <v>83</v>
      </c>
      <c r="BE6" s="157"/>
      <c r="BF6" s="158"/>
      <c r="BG6" s="158"/>
      <c r="BH6" s="159" t="s">
        <v>82</v>
      </c>
    </row>
    <row r="7" s="92" customFormat="1" ht="18" customHeight="1" spans="1:60">
      <c r="A7" s="111">
        <v>2</v>
      </c>
      <c r="B7" s="112" t="s">
        <v>75</v>
      </c>
      <c r="C7" s="113" t="s">
        <v>84</v>
      </c>
      <c r="D7" s="114" t="s">
        <v>77</v>
      </c>
      <c r="E7" s="106" t="s">
        <v>78</v>
      </c>
      <c r="F7" s="109" t="s">
        <v>85</v>
      </c>
      <c r="G7" s="262" t="s">
        <v>86</v>
      </c>
      <c r="H7" s="108" t="s">
        <v>81</v>
      </c>
      <c r="I7" s="114"/>
      <c r="J7" s="108" t="s">
        <v>81</v>
      </c>
      <c r="K7" s="108"/>
      <c r="L7" s="111">
        <v>3803</v>
      </c>
      <c r="M7" s="111">
        <v>0.14</v>
      </c>
      <c r="N7" s="105">
        <f t="shared" si="0"/>
        <v>0</v>
      </c>
      <c r="O7" s="111">
        <v>0.08</v>
      </c>
      <c r="P7" s="111">
        <f t="shared" si="1"/>
        <v>304.24</v>
      </c>
      <c r="Q7" s="111">
        <v>6175</v>
      </c>
      <c r="R7" s="111">
        <v>0.055</v>
      </c>
      <c r="S7" s="111">
        <f t="shared" si="2"/>
        <v>339.63</v>
      </c>
      <c r="T7" s="111">
        <v>0.02</v>
      </c>
      <c r="U7" s="111">
        <f t="shared" si="3"/>
        <v>123.5</v>
      </c>
      <c r="V7" s="111">
        <v>3000</v>
      </c>
      <c r="W7" s="111">
        <v>0.0032</v>
      </c>
      <c r="X7" s="105">
        <f t="shared" si="4"/>
        <v>0</v>
      </c>
      <c r="Y7" s="111">
        <v>0.002</v>
      </c>
      <c r="Z7" s="111">
        <f t="shared" si="5"/>
        <v>6</v>
      </c>
      <c r="AA7" s="111">
        <v>6175</v>
      </c>
      <c r="AB7" s="111">
        <v>0.0085</v>
      </c>
      <c r="AC7" s="111">
        <f t="shared" ref="AC7:AC11" si="17">ROUND(AA7*AB7,2)</f>
        <v>52.49</v>
      </c>
      <c r="AD7" s="111">
        <v>3000</v>
      </c>
      <c r="AE7" s="111">
        <v>0.0016</v>
      </c>
      <c r="AF7" s="105">
        <f t="shared" si="6"/>
        <v>0</v>
      </c>
      <c r="AG7" s="111"/>
      <c r="AH7" s="111"/>
      <c r="AI7" s="111"/>
      <c r="AJ7" s="111"/>
      <c r="AK7" s="111"/>
      <c r="AL7" s="130"/>
      <c r="AM7" s="111"/>
      <c r="AN7" s="111"/>
      <c r="AO7" s="111"/>
      <c r="AP7" s="112"/>
      <c r="AQ7" s="135"/>
      <c r="AR7" s="111"/>
      <c r="AS7" s="137">
        <f t="shared" si="9"/>
        <v>392.12</v>
      </c>
      <c r="AT7" s="137">
        <f t="shared" si="10"/>
        <v>433.74</v>
      </c>
      <c r="AU7" s="137">
        <f t="shared" si="11"/>
        <v>0</v>
      </c>
      <c r="AV7" s="137">
        <f t="shared" si="12"/>
        <v>0</v>
      </c>
      <c r="AW7" s="137">
        <f t="shared" si="13"/>
        <v>825.86</v>
      </c>
      <c r="AX7" s="147">
        <f t="shared" si="14"/>
        <v>825.86</v>
      </c>
      <c r="AY7" s="147"/>
      <c r="AZ7" s="147">
        <f t="shared" si="15"/>
        <v>0</v>
      </c>
      <c r="BA7" s="147"/>
      <c r="BB7" s="148">
        <v>80</v>
      </c>
      <c r="BC7" s="147">
        <f t="shared" si="16"/>
        <v>905.86</v>
      </c>
      <c r="BD7" s="146" t="s">
        <v>83</v>
      </c>
      <c r="BE7" s="95"/>
      <c r="BF7" s="95"/>
      <c r="BG7" s="95"/>
      <c r="BH7" s="95"/>
    </row>
    <row r="8" s="91" customFormat="1" ht="18" customHeight="1" spans="1:60">
      <c r="A8" s="105">
        <v>1</v>
      </c>
      <c r="B8" s="106" t="s">
        <v>75</v>
      </c>
      <c r="C8" s="107" t="s">
        <v>76</v>
      </c>
      <c r="D8" s="108" t="s">
        <v>77</v>
      </c>
      <c r="E8" s="106" t="s">
        <v>78</v>
      </c>
      <c r="F8" s="109" t="s">
        <v>79</v>
      </c>
      <c r="G8" s="110" t="s">
        <v>80</v>
      </c>
      <c r="H8" s="108" t="s">
        <v>81</v>
      </c>
      <c r="I8" s="108" t="s">
        <v>81</v>
      </c>
      <c r="J8" s="108" t="s">
        <v>87</v>
      </c>
      <c r="K8" s="108" t="s">
        <v>87</v>
      </c>
      <c r="L8" s="105">
        <v>3300</v>
      </c>
      <c r="M8" s="105">
        <v>0.16</v>
      </c>
      <c r="N8" s="105">
        <f t="shared" si="0"/>
        <v>0</v>
      </c>
      <c r="O8" s="105">
        <v>0.08</v>
      </c>
      <c r="P8" s="105">
        <f t="shared" si="1"/>
        <v>264</v>
      </c>
      <c r="Q8" s="105">
        <v>3300</v>
      </c>
      <c r="R8" s="105">
        <v>0.08</v>
      </c>
      <c r="S8" s="105">
        <f t="shared" si="2"/>
        <v>264</v>
      </c>
      <c r="T8" s="105">
        <v>0.02</v>
      </c>
      <c r="U8" s="105">
        <f t="shared" si="3"/>
        <v>66</v>
      </c>
      <c r="V8" s="105">
        <v>3300</v>
      </c>
      <c r="W8" s="105">
        <v>0.007</v>
      </c>
      <c r="X8" s="105">
        <f t="shared" si="4"/>
        <v>0</v>
      </c>
      <c r="Y8" s="105">
        <v>0.003</v>
      </c>
      <c r="Z8" s="105">
        <f t="shared" si="5"/>
        <v>9.9</v>
      </c>
      <c r="AA8" s="105"/>
      <c r="AB8" s="105"/>
      <c r="AC8" s="105"/>
      <c r="AD8" s="105">
        <v>3300</v>
      </c>
      <c r="AE8" s="105">
        <v>0.002</v>
      </c>
      <c r="AF8" s="105">
        <f t="shared" si="6"/>
        <v>0</v>
      </c>
      <c r="AG8" s="105">
        <v>3000</v>
      </c>
      <c r="AH8" s="105">
        <v>0.1</v>
      </c>
      <c r="AI8" s="105">
        <f t="shared" si="7"/>
        <v>300</v>
      </c>
      <c r="AJ8" s="105">
        <v>0.06</v>
      </c>
      <c r="AK8" s="105">
        <f t="shared" si="8"/>
        <v>180</v>
      </c>
      <c r="AL8" s="129"/>
      <c r="AM8" s="105"/>
      <c r="AN8" s="105"/>
      <c r="AO8" s="105"/>
      <c r="AP8" s="106" t="s">
        <v>82</v>
      </c>
      <c r="AQ8" s="135">
        <v>5</v>
      </c>
      <c r="AR8" s="105"/>
      <c r="AS8" s="136">
        <f t="shared" si="9"/>
        <v>269</v>
      </c>
      <c r="AT8" s="136">
        <f t="shared" si="10"/>
        <v>339.9</v>
      </c>
      <c r="AU8" s="136">
        <f t="shared" si="11"/>
        <v>300</v>
      </c>
      <c r="AV8" s="136">
        <f t="shared" si="12"/>
        <v>180</v>
      </c>
      <c r="AW8" s="136">
        <f t="shared" si="13"/>
        <v>1088.9</v>
      </c>
      <c r="AX8" s="144">
        <f t="shared" si="14"/>
        <v>608.9</v>
      </c>
      <c r="AY8" s="144"/>
      <c r="AZ8" s="144">
        <f t="shared" si="15"/>
        <v>480</v>
      </c>
      <c r="BA8" s="144"/>
      <c r="BB8" s="145">
        <v>80</v>
      </c>
      <c r="BC8" s="144">
        <f t="shared" si="16"/>
        <v>1168.9</v>
      </c>
      <c r="BD8" s="146" t="s">
        <v>83</v>
      </c>
      <c r="BE8" s="157"/>
      <c r="BF8" s="158"/>
      <c r="BG8" s="158"/>
      <c r="BH8" s="159" t="s">
        <v>82</v>
      </c>
    </row>
    <row r="9" s="92" customFormat="1" ht="18" customHeight="1" spans="1:60">
      <c r="A9" s="111">
        <v>2</v>
      </c>
      <c r="B9" s="112" t="s">
        <v>75</v>
      </c>
      <c r="C9" s="113" t="s">
        <v>84</v>
      </c>
      <c r="D9" s="114" t="s">
        <v>77</v>
      </c>
      <c r="E9" s="106" t="s">
        <v>78</v>
      </c>
      <c r="F9" s="109" t="s">
        <v>85</v>
      </c>
      <c r="G9" s="262" t="s">
        <v>86</v>
      </c>
      <c r="H9" s="108" t="s">
        <v>81</v>
      </c>
      <c r="I9" s="114"/>
      <c r="J9" s="108" t="s">
        <v>87</v>
      </c>
      <c r="K9" s="108"/>
      <c r="L9" s="111">
        <v>3803</v>
      </c>
      <c r="M9" s="111">
        <v>0.14</v>
      </c>
      <c r="N9" s="105">
        <f t="shared" si="0"/>
        <v>0</v>
      </c>
      <c r="O9" s="111">
        <v>0.08</v>
      </c>
      <c r="P9" s="111">
        <f t="shared" si="1"/>
        <v>304.24</v>
      </c>
      <c r="Q9" s="111">
        <v>6175</v>
      </c>
      <c r="R9" s="111">
        <v>0.055</v>
      </c>
      <c r="S9" s="111">
        <f t="shared" si="2"/>
        <v>339.63</v>
      </c>
      <c r="T9" s="111">
        <v>0.02</v>
      </c>
      <c r="U9" s="111">
        <f t="shared" si="3"/>
        <v>123.5</v>
      </c>
      <c r="V9" s="111">
        <v>3000</v>
      </c>
      <c r="W9" s="111">
        <v>0.0032</v>
      </c>
      <c r="X9" s="105">
        <f t="shared" si="4"/>
        <v>0</v>
      </c>
      <c r="Y9" s="111">
        <v>0.002</v>
      </c>
      <c r="Z9" s="111">
        <f t="shared" si="5"/>
        <v>6</v>
      </c>
      <c r="AA9" s="111">
        <v>6175</v>
      </c>
      <c r="AB9" s="111">
        <v>0.0085</v>
      </c>
      <c r="AC9" s="111">
        <f t="shared" si="17"/>
        <v>52.49</v>
      </c>
      <c r="AD9" s="111">
        <v>3000</v>
      </c>
      <c r="AE9" s="111">
        <v>0.0016</v>
      </c>
      <c r="AF9" s="105">
        <f t="shared" si="6"/>
        <v>0</v>
      </c>
      <c r="AG9" s="111"/>
      <c r="AH9" s="111"/>
      <c r="AI9" s="111"/>
      <c r="AJ9" s="111"/>
      <c r="AK9" s="111"/>
      <c r="AL9" s="130"/>
      <c r="AM9" s="111"/>
      <c r="AN9" s="111"/>
      <c r="AO9" s="111"/>
      <c r="AP9" s="112"/>
      <c r="AQ9" s="135"/>
      <c r="AR9" s="111"/>
      <c r="AS9" s="137">
        <f t="shared" si="9"/>
        <v>392.12</v>
      </c>
      <c r="AT9" s="137">
        <f t="shared" si="10"/>
        <v>433.74</v>
      </c>
      <c r="AU9" s="137">
        <f t="shared" si="11"/>
        <v>0</v>
      </c>
      <c r="AV9" s="137">
        <f t="shared" si="12"/>
        <v>0</v>
      </c>
      <c r="AW9" s="137">
        <f t="shared" si="13"/>
        <v>825.86</v>
      </c>
      <c r="AX9" s="147">
        <f t="shared" si="14"/>
        <v>825.86</v>
      </c>
      <c r="AY9" s="147"/>
      <c r="AZ9" s="147">
        <f t="shared" si="15"/>
        <v>0</v>
      </c>
      <c r="BA9" s="147"/>
      <c r="BB9" s="148">
        <v>80</v>
      </c>
      <c r="BC9" s="147">
        <f t="shared" si="16"/>
        <v>905.86</v>
      </c>
      <c r="BD9" s="146" t="s">
        <v>83</v>
      </c>
      <c r="BE9" s="95"/>
      <c r="BF9" s="95"/>
      <c r="BG9" s="95"/>
      <c r="BH9" s="95"/>
    </row>
    <row r="10" s="91" customFormat="1" ht="18" customHeight="1" spans="1:60">
      <c r="A10" s="105">
        <v>1</v>
      </c>
      <c r="B10" s="106" t="s">
        <v>75</v>
      </c>
      <c r="C10" s="107" t="s">
        <v>76</v>
      </c>
      <c r="D10" s="108" t="s">
        <v>77</v>
      </c>
      <c r="E10" s="106" t="s">
        <v>78</v>
      </c>
      <c r="F10" s="109" t="s">
        <v>79</v>
      </c>
      <c r="G10" s="110" t="s">
        <v>80</v>
      </c>
      <c r="H10" s="108" t="s">
        <v>81</v>
      </c>
      <c r="I10" s="108" t="s">
        <v>81</v>
      </c>
      <c r="J10" s="108" t="s">
        <v>88</v>
      </c>
      <c r="K10" s="108" t="s">
        <v>88</v>
      </c>
      <c r="L10" s="105">
        <v>3300</v>
      </c>
      <c r="M10" s="105">
        <v>0.16</v>
      </c>
      <c r="N10" s="105">
        <f t="shared" si="0"/>
        <v>0</v>
      </c>
      <c r="O10" s="105">
        <v>0.08</v>
      </c>
      <c r="P10" s="105">
        <f t="shared" si="1"/>
        <v>264</v>
      </c>
      <c r="Q10" s="105">
        <v>3300</v>
      </c>
      <c r="R10" s="105">
        <v>0.08</v>
      </c>
      <c r="S10" s="105">
        <f t="shared" si="2"/>
        <v>264</v>
      </c>
      <c r="T10" s="105">
        <v>0.02</v>
      </c>
      <c r="U10" s="105">
        <f t="shared" si="3"/>
        <v>66</v>
      </c>
      <c r="V10" s="105">
        <v>3300</v>
      </c>
      <c r="W10" s="105">
        <v>0.007</v>
      </c>
      <c r="X10" s="105">
        <f t="shared" si="4"/>
        <v>0</v>
      </c>
      <c r="Y10" s="105">
        <v>0.003</v>
      </c>
      <c r="Z10" s="105">
        <f t="shared" si="5"/>
        <v>9.9</v>
      </c>
      <c r="AA10" s="105"/>
      <c r="AB10" s="105"/>
      <c r="AC10" s="105"/>
      <c r="AD10" s="105">
        <v>3300</v>
      </c>
      <c r="AE10" s="105">
        <v>0.002</v>
      </c>
      <c r="AF10" s="105">
        <f t="shared" si="6"/>
        <v>0</v>
      </c>
      <c r="AG10" s="105">
        <v>3000</v>
      </c>
      <c r="AH10" s="105">
        <v>0.1</v>
      </c>
      <c r="AI10" s="105">
        <f t="shared" si="7"/>
        <v>300</v>
      </c>
      <c r="AJ10" s="105">
        <v>0.06</v>
      </c>
      <c r="AK10" s="105">
        <f t="shared" si="8"/>
        <v>180</v>
      </c>
      <c r="AL10" s="129"/>
      <c r="AM10" s="105"/>
      <c r="AN10" s="105"/>
      <c r="AO10" s="105"/>
      <c r="AP10" s="106" t="s">
        <v>82</v>
      </c>
      <c r="AQ10" s="135">
        <v>5</v>
      </c>
      <c r="AR10" s="105"/>
      <c r="AS10" s="136">
        <f t="shared" si="9"/>
        <v>269</v>
      </c>
      <c r="AT10" s="136">
        <f t="shared" si="10"/>
        <v>339.9</v>
      </c>
      <c r="AU10" s="136">
        <f t="shared" si="11"/>
        <v>300</v>
      </c>
      <c r="AV10" s="136">
        <f t="shared" si="12"/>
        <v>180</v>
      </c>
      <c r="AW10" s="136">
        <f t="shared" si="13"/>
        <v>1088.9</v>
      </c>
      <c r="AX10" s="144">
        <f t="shared" si="14"/>
        <v>608.9</v>
      </c>
      <c r="AY10" s="144"/>
      <c r="AZ10" s="144">
        <f t="shared" si="15"/>
        <v>480</v>
      </c>
      <c r="BA10" s="144"/>
      <c r="BB10" s="145">
        <v>80</v>
      </c>
      <c r="BC10" s="144">
        <f t="shared" si="16"/>
        <v>1168.9</v>
      </c>
      <c r="BD10" s="146" t="s">
        <v>83</v>
      </c>
      <c r="BE10" s="157"/>
      <c r="BF10" s="158"/>
      <c r="BG10" s="158"/>
      <c r="BH10" s="159" t="s">
        <v>82</v>
      </c>
    </row>
    <row r="11" s="92" customFormat="1" ht="18" customHeight="1" spans="1:60">
      <c r="A11" s="111">
        <v>2</v>
      </c>
      <c r="B11" s="112" t="s">
        <v>75</v>
      </c>
      <c r="C11" s="113" t="s">
        <v>84</v>
      </c>
      <c r="D11" s="114" t="s">
        <v>77</v>
      </c>
      <c r="E11" s="106" t="s">
        <v>78</v>
      </c>
      <c r="F11" s="109" t="s">
        <v>85</v>
      </c>
      <c r="G11" s="262" t="s">
        <v>86</v>
      </c>
      <c r="H11" s="108" t="s">
        <v>81</v>
      </c>
      <c r="I11" s="114"/>
      <c r="J11" s="108" t="s">
        <v>88</v>
      </c>
      <c r="K11" s="108"/>
      <c r="L11" s="111">
        <v>3803</v>
      </c>
      <c r="M11" s="111">
        <v>0.14</v>
      </c>
      <c r="N11" s="105">
        <f t="shared" si="0"/>
        <v>0</v>
      </c>
      <c r="O11" s="111">
        <v>0.08</v>
      </c>
      <c r="P11" s="111">
        <f t="shared" si="1"/>
        <v>304.24</v>
      </c>
      <c r="Q11" s="111">
        <v>6175</v>
      </c>
      <c r="R11" s="111">
        <v>0.055</v>
      </c>
      <c r="S11" s="111">
        <f t="shared" si="2"/>
        <v>339.63</v>
      </c>
      <c r="T11" s="111">
        <v>0.02</v>
      </c>
      <c r="U11" s="111">
        <f t="shared" si="3"/>
        <v>123.5</v>
      </c>
      <c r="V11" s="111">
        <v>3000</v>
      </c>
      <c r="W11" s="111">
        <v>0.0032</v>
      </c>
      <c r="X11" s="105">
        <f t="shared" si="4"/>
        <v>0</v>
      </c>
      <c r="Y11" s="111">
        <v>0.002</v>
      </c>
      <c r="Z11" s="111">
        <f t="shared" si="5"/>
        <v>6</v>
      </c>
      <c r="AA11" s="111">
        <v>6175</v>
      </c>
      <c r="AB11" s="111">
        <v>0.0085</v>
      </c>
      <c r="AC11" s="111">
        <f t="shared" si="17"/>
        <v>52.49</v>
      </c>
      <c r="AD11" s="111">
        <v>3000</v>
      </c>
      <c r="AE11" s="111">
        <v>0.0016</v>
      </c>
      <c r="AF11" s="105">
        <f t="shared" si="6"/>
        <v>0</v>
      </c>
      <c r="AG11" s="111"/>
      <c r="AH11" s="111"/>
      <c r="AI11" s="111"/>
      <c r="AJ11" s="111"/>
      <c r="AK11" s="111"/>
      <c r="AL11" s="130"/>
      <c r="AM11" s="111"/>
      <c r="AN11" s="111"/>
      <c r="AO11" s="111"/>
      <c r="AP11" s="112"/>
      <c r="AQ11" s="135"/>
      <c r="AR11" s="111"/>
      <c r="AS11" s="137">
        <f t="shared" si="9"/>
        <v>392.12</v>
      </c>
      <c r="AT11" s="137">
        <f t="shared" si="10"/>
        <v>433.74</v>
      </c>
      <c r="AU11" s="137">
        <f t="shared" si="11"/>
        <v>0</v>
      </c>
      <c r="AV11" s="137">
        <f t="shared" si="12"/>
        <v>0</v>
      </c>
      <c r="AW11" s="137">
        <f t="shared" si="13"/>
        <v>825.86</v>
      </c>
      <c r="AX11" s="147">
        <f t="shared" si="14"/>
        <v>825.86</v>
      </c>
      <c r="AY11" s="147"/>
      <c r="AZ11" s="147">
        <f t="shared" si="15"/>
        <v>0</v>
      </c>
      <c r="BA11" s="147"/>
      <c r="BB11" s="148">
        <v>80</v>
      </c>
      <c r="BC11" s="147">
        <f t="shared" si="16"/>
        <v>905.86</v>
      </c>
      <c r="BD11" s="146" t="s">
        <v>83</v>
      </c>
      <c r="BE11" s="95"/>
      <c r="BF11" s="95"/>
      <c r="BG11" s="95"/>
      <c r="BH11" s="95"/>
    </row>
    <row r="12" ht="14.25" spans="1:56">
      <c r="A12" s="115" t="s">
        <v>89</v>
      </c>
      <c r="B12" s="116"/>
      <c r="C12" s="117"/>
      <c r="D12" s="117"/>
      <c r="E12" s="118"/>
      <c r="F12" s="117"/>
      <c r="G12" s="117"/>
      <c r="H12" s="117"/>
      <c r="I12" s="117"/>
      <c r="J12" s="117"/>
      <c r="K12" s="117"/>
      <c r="L12" s="118">
        <f>SUM(L6:L11)</f>
        <v>21309</v>
      </c>
      <c r="M12" s="118">
        <f t="shared" ref="M12:AX12" si="18">SUM(M6:M11)</f>
        <v>0.9</v>
      </c>
      <c r="N12" s="118">
        <f t="shared" si="18"/>
        <v>0</v>
      </c>
      <c r="O12" s="118">
        <f t="shared" si="18"/>
        <v>0.48</v>
      </c>
      <c r="P12" s="118">
        <f t="shared" si="18"/>
        <v>1704.72</v>
      </c>
      <c r="Q12" s="118">
        <f t="shared" si="18"/>
        <v>28425</v>
      </c>
      <c r="R12" s="118">
        <f t="shared" si="18"/>
        <v>0.405</v>
      </c>
      <c r="S12" s="118">
        <f t="shared" si="18"/>
        <v>1810.89</v>
      </c>
      <c r="T12" s="118">
        <f t="shared" si="18"/>
        <v>0.12</v>
      </c>
      <c r="U12" s="118">
        <f t="shared" si="18"/>
        <v>568.5</v>
      </c>
      <c r="V12" s="118">
        <f t="shared" si="18"/>
        <v>18900</v>
      </c>
      <c r="W12" s="118">
        <f t="shared" si="18"/>
        <v>0.0306</v>
      </c>
      <c r="X12" s="118">
        <f t="shared" si="18"/>
        <v>0</v>
      </c>
      <c r="Y12" s="118">
        <f t="shared" si="18"/>
        <v>0.015</v>
      </c>
      <c r="Z12" s="118">
        <f t="shared" si="18"/>
        <v>47.7</v>
      </c>
      <c r="AA12" s="118">
        <f t="shared" si="18"/>
        <v>18525</v>
      </c>
      <c r="AB12" s="118">
        <f t="shared" si="18"/>
        <v>0.0255</v>
      </c>
      <c r="AC12" s="118">
        <f t="shared" si="18"/>
        <v>157.47</v>
      </c>
      <c r="AD12" s="118">
        <f t="shared" si="18"/>
        <v>18900</v>
      </c>
      <c r="AE12" s="118">
        <f t="shared" si="18"/>
        <v>0.0108</v>
      </c>
      <c r="AF12" s="118">
        <f t="shared" si="18"/>
        <v>0</v>
      </c>
      <c r="AG12" s="118">
        <f t="shared" si="18"/>
        <v>9000</v>
      </c>
      <c r="AH12" s="118">
        <f t="shared" si="18"/>
        <v>0.3</v>
      </c>
      <c r="AI12" s="118">
        <f t="shared" si="18"/>
        <v>900</v>
      </c>
      <c r="AJ12" s="118">
        <f t="shared" si="18"/>
        <v>0.18</v>
      </c>
      <c r="AK12" s="118">
        <f t="shared" si="18"/>
        <v>540</v>
      </c>
      <c r="AL12" s="118">
        <f t="shared" si="18"/>
        <v>0</v>
      </c>
      <c r="AM12" s="118">
        <f t="shared" si="18"/>
        <v>0</v>
      </c>
      <c r="AN12" s="118">
        <f t="shared" si="18"/>
        <v>0</v>
      </c>
      <c r="AO12" s="118">
        <f t="shared" si="18"/>
        <v>0</v>
      </c>
      <c r="AP12" s="118">
        <f t="shared" si="18"/>
        <v>0</v>
      </c>
      <c r="AQ12" s="118">
        <f t="shared" si="18"/>
        <v>15</v>
      </c>
      <c r="AR12" s="118">
        <f t="shared" si="18"/>
        <v>0</v>
      </c>
      <c r="AS12" s="118">
        <f t="shared" si="18"/>
        <v>1983.36</v>
      </c>
      <c r="AT12" s="118">
        <f t="shared" si="18"/>
        <v>2320.92</v>
      </c>
      <c r="AU12" s="118">
        <f t="shared" si="18"/>
        <v>900</v>
      </c>
      <c r="AV12" s="118">
        <f t="shared" si="18"/>
        <v>540</v>
      </c>
      <c r="AW12" s="118">
        <f t="shared" si="18"/>
        <v>5744.28</v>
      </c>
      <c r="AX12" s="149">
        <f t="shared" si="18"/>
        <v>4304.28</v>
      </c>
      <c r="AY12" s="150"/>
      <c r="AZ12" s="149">
        <f>SUM(AZ6:AZ11)</f>
        <v>1440</v>
      </c>
      <c r="BA12" s="150"/>
      <c r="BB12" s="118">
        <f>SUM(BB6:BB11)</f>
        <v>480</v>
      </c>
      <c r="BC12" s="118">
        <f>SUM(BC6:BC11)</f>
        <v>6224.28</v>
      </c>
      <c r="BD12" s="151"/>
    </row>
    <row r="13" ht="15" spans="1:56">
      <c r="A13" s="119" t="s">
        <v>61</v>
      </c>
      <c r="B13" s="120"/>
      <c r="C13" s="121"/>
      <c r="D13" s="121"/>
      <c r="E13" s="122"/>
      <c r="F13" s="122"/>
      <c r="G13" s="122"/>
      <c r="H13" s="122"/>
      <c r="I13" s="122"/>
      <c r="J13" s="122"/>
      <c r="K13" s="122"/>
      <c r="L13" s="128">
        <f t="shared" ref="L13:BC13" si="19">SUM(L12:L12)</f>
        <v>21309</v>
      </c>
      <c r="M13" s="128">
        <f t="shared" si="19"/>
        <v>0.9</v>
      </c>
      <c r="N13" s="128">
        <f t="shared" si="19"/>
        <v>0</v>
      </c>
      <c r="O13" s="128">
        <f t="shared" si="19"/>
        <v>0.48</v>
      </c>
      <c r="P13" s="128">
        <f t="shared" si="19"/>
        <v>1704.72</v>
      </c>
      <c r="Q13" s="128">
        <f t="shared" si="19"/>
        <v>28425</v>
      </c>
      <c r="R13" s="128">
        <f t="shared" si="19"/>
        <v>0.405</v>
      </c>
      <c r="S13" s="128">
        <f t="shared" si="19"/>
        <v>1810.89</v>
      </c>
      <c r="T13" s="128">
        <f t="shared" si="19"/>
        <v>0.12</v>
      </c>
      <c r="U13" s="128">
        <f t="shared" si="19"/>
        <v>568.5</v>
      </c>
      <c r="V13" s="128">
        <f t="shared" si="19"/>
        <v>18900</v>
      </c>
      <c r="W13" s="128">
        <f t="shared" si="19"/>
        <v>0.0306</v>
      </c>
      <c r="X13" s="128">
        <f t="shared" si="19"/>
        <v>0</v>
      </c>
      <c r="Y13" s="128">
        <f t="shared" si="19"/>
        <v>0.015</v>
      </c>
      <c r="Z13" s="128">
        <f t="shared" si="19"/>
        <v>47.7</v>
      </c>
      <c r="AA13" s="128">
        <f t="shared" si="19"/>
        <v>18525</v>
      </c>
      <c r="AB13" s="128">
        <f t="shared" si="19"/>
        <v>0.0255</v>
      </c>
      <c r="AC13" s="128">
        <f t="shared" si="19"/>
        <v>157.47</v>
      </c>
      <c r="AD13" s="128">
        <f t="shared" si="19"/>
        <v>18900</v>
      </c>
      <c r="AE13" s="128">
        <f t="shared" si="19"/>
        <v>0.0108</v>
      </c>
      <c r="AF13" s="128">
        <f t="shared" si="19"/>
        <v>0</v>
      </c>
      <c r="AG13" s="128">
        <f t="shared" si="19"/>
        <v>9000</v>
      </c>
      <c r="AH13" s="128">
        <f t="shared" si="19"/>
        <v>0.3</v>
      </c>
      <c r="AI13" s="128">
        <f t="shared" si="19"/>
        <v>900</v>
      </c>
      <c r="AJ13" s="128">
        <f t="shared" si="19"/>
        <v>0.18</v>
      </c>
      <c r="AK13" s="128">
        <f t="shared" si="19"/>
        <v>540</v>
      </c>
      <c r="AL13" s="128">
        <f t="shared" si="19"/>
        <v>0</v>
      </c>
      <c r="AM13" s="128">
        <f t="shared" si="19"/>
        <v>0</v>
      </c>
      <c r="AN13" s="128">
        <f t="shared" si="19"/>
        <v>0</v>
      </c>
      <c r="AO13" s="128">
        <f t="shared" si="19"/>
        <v>0</v>
      </c>
      <c r="AP13" s="128">
        <f t="shared" si="19"/>
        <v>0</v>
      </c>
      <c r="AQ13" s="128">
        <f t="shared" si="19"/>
        <v>15</v>
      </c>
      <c r="AR13" s="128">
        <f t="shared" si="19"/>
        <v>0</v>
      </c>
      <c r="AS13" s="138">
        <f t="shared" si="19"/>
        <v>1983.36</v>
      </c>
      <c r="AT13" s="138">
        <f t="shared" si="19"/>
        <v>2320.92</v>
      </c>
      <c r="AU13" s="138">
        <f t="shared" si="19"/>
        <v>900</v>
      </c>
      <c r="AV13" s="138">
        <f t="shared" si="19"/>
        <v>540</v>
      </c>
      <c r="AW13" s="138">
        <f t="shared" si="19"/>
        <v>5744.28</v>
      </c>
      <c r="AX13" s="149">
        <f t="shared" si="19"/>
        <v>4304.28</v>
      </c>
      <c r="AY13" s="149"/>
      <c r="AZ13" s="149">
        <f t="shared" si="19"/>
        <v>1440</v>
      </c>
      <c r="BA13" s="149"/>
      <c r="BB13" s="128">
        <f t="shared" si="19"/>
        <v>480</v>
      </c>
      <c r="BC13" s="128">
        <f t="shared" si="19"/>
        <v>6224.28</v>
      </c>
      <c r="BD13" s="152"/>
    </row>
    <row r="14" s="93" customFormat="1" spans="1:56">
      <c r="A14" s="123"/>
      <c r="B14" s="123"/>
      <c r="C14" s="123"/>
      <c r="D14" s="123"/>
      <c r="E14" s="123"/>
      <c r="F14" s="124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39"/>
      <c r="AT14" s="139"/>
      <c r="AU14" s="139"/>
      <c r="AV14" s="139"/>
      <c r="AW14" s="139"/>
      <c r="AX14" s="123"/>
      <c r="AY14" s="123"/>
      <c r="AZ14" s="123"/>
      <c r="BA14" s="123"/>
      <c r="BB14" s="123"/>
      <c r="BC14" s="123"/>
      <c r="BD14" s="153"/>
    </row>
    <row r="15" s="94" customFormat="1" spans="1: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/>
      <c r="AK15"/>
      <c r="AL15"/>
      <c r="AM15"/>
      <c r="AN15"/>
      <c r="AO15"/>
      <c r="AP15"/>
      <c r="AQ15"/>
      <c r="AR15"/>
      <c r="AS15" s="96"/>
      <c r="AT15" s="96"/>
      <c r="AU15" s="96"/>
      <c r="AV15" s="96"/>
      <c r="AW15" s="96"/>
      <c r="AX15"/>
      <c r="AY15"/>
      <c r="AZ15"/>
      <c r="BA15"/>
      <c r="BB15"/>
      <c r="BC15"/>
      <c r="BD15" s="97"/>
    </row>
    <row r="17" spans="50:55">
      <c r="AX17" s="154"/>
      <c r="AY17" s="154"/>
      <c r="BC17" s="155"/>
    </row>
    <row r="18" s="95" customFormat="1" spans="2:56">
      <c r="B18" s="125"/>
      <c r="AS18" s="140"/>
      <c r="AT18" s="140"/>
      <c r="AU18" s="140"/>
      <c r="AV18" s="140"/>
      <c r="AW18" s="140"/>
      <c r="BD18" s="156"/>
    </row>
  </sheetData>
  <mergeCells count="43">
    <mergeCell ref="A2:G2"/>
    <mergeCell ref="L4:P4"/>
    <mergeCell ref="Q4:U4"/>
    <mergeCell ref="V4:Z4"/>
    <mergeCell ref="AA4:AC4"/>
    <mergeCell ref="AD4:AF4"/>
    <mergeCell ref="AG4:AK4"/>
    <mergeCell ref="AL4:AP4"/>
    <mergeCell ref="AQ4:AR4"/>
    <mergeCell ref="AS4:AW4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7:AY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B4:BB5"/>
    <mergeCell ref="BC4:BC5"/>
    <mergeCell ref="BD4:BD5"/>
    <mergeCell ref="AX4:AY5"/>
    <mergeCell ref="AZ4:BA5"/>
  </mergeCells>
  <conditionalFormatting sqref="H4:I4">
    <cfRule type="expression" dxfId="2" priority="1" stopIfTrue="1">
      <formula>AND(COUNTIF($J$4:$J$4,H4)&gt;1,NOT(ISBLANK(H4)))</formula>
    </cfRule>
  </conditionalFormatting>
  <conditionalFormatting sqref="J4">
    <cfRule type="duplicateValues" dxfId="3" priority="2" stopIfTrue="1"/>
  </conditionalFormatting>
  <conditionalFormatting sqref="K4:L4">
    <cfRule type="duplicateValues" dxfId="3" priority="3" stopIfTrue="1"/>
  </conditionalFormatting>
  <conditionalFormatting sqref="Q4">
    <cfRule type="duplicateValues" dxfId="3" priority="7" stopIfTrue="1"/>
  </conditionalFormatting>
  <conditionalFormatting sqref="V4">
    <cfRule type="duplicateValues" dxfId="3" priority="8" stopIfTrue="1"/>
  </conditionalFormatting>
  <conditionalFormatting sqref="AG4">
    <cfRule type="duplicateValues" dxfId="3" priority="9" stopIfTrue="1"/>
  </conditionalFormatting>
  <pageMargins left="0.697916666666667" right="0.69791666666666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"/>
  <sheetViews>
    <sheetView tabSelected="1" workbookViewId="0">
      <selection activeCell="M6" sqref="M6:P6"/>
    </sheetView>
  </sheetViews>
  <sheetFormatPr defaultColWidth="9" defaultRowHeight="13.5"/>
  <cols>
    <col min="2" max="2" width="20.625" customWidth="1"/>
    <col min="3" max="3" width="12.625" customWidth="1"/>
    <col min="5" max="5" width="15.875" customWidth="1"/>
    <col min="7" max="7" width="15.375" customWidth="1"/>
  </cols>
  <sheetData>
    <row r="1" s="1" customFormat="1" ht="29.25" customHeight="1" spans="1:45">
      <c r="A1" s="6" t="s">
        <v>90</v>
      </c>
      <c r="B1" s="7"/>
      <c r="C1" s="8"/>
      <c r="D1" s="9"/>
      <c r="E1" s="10"/>
      <c r="F1" s="10"/>
      <c r="G1" s="11"/>
      <c r="J1" s="40"/>
      <c r="L1" s="41"/>
      <c r="M1" s="42" t="s">
        <v>91</v>
      </c>
      <c r="N1" s="42"/>
      <c r="O1" s="42"/>
      <c r="P1" s="42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41"/>
      <c r="AE1" s="41"/>
      <c r="AF1" s="41"/>
      <c r="AG1" s="41"/>
      <c r="AH1" s="41"/>
      <c r="AI1" s="69"/>
      <c r="AJ1" s="41"/>
      <c r="AK1" s="41"/>
      <c r="AL1" s="41"/>
      <c r="AM1" s="10"/>
      <c r="AN1" s="10"/>
      <c r="AO1" s="80"/>
      <c r="AP1" s="10"/>
      <c r="AQ1" s="10"/>
      <c r="AR1" s="10"/>
      <c r="AS1" s="10"/>
    </row>
    <row r="2" s="2" customFormat="1" ht="20.1" customHeight="1" spans="1:46">
      <c r="A2" s="12" t="s">
        <v>18</v>
      </c>
      <c r="B2" s="13" t="s">
        <v>92</v>
      </c>
      <c r="C2" s="14" t="s">
        <v>93</v>
      </c>
      <c r="D2" s="14" t="s">
        <v>94</v>
      </c>
      <c r="E2" s="15" t="s">
        <v>95</v>
      </c>
      <c r="F2" s="16" t="s">
        <v>96</v>
      </c>
      <c r="G2" s="15" t="s">
        <v>97</v>
      </c>
      <c r="H2" s="15" t="s">
        <v>98</v>
      </c>
      <c r="I2" s="15" t="s">
        <v>99</v>
      </c>
      <c r="J2" s="43" t="s">
        <v>100</v>
      </c>
      <c r="K2" s="15" t="s">
        <v>101</v>
      </c>
      <c r="L2" s="15" t="s">
        <v>102</v>
      </c>
      <c r="M2" s="44" t="s">
        <v>103</v>
      </c>
      <c r="N2" s="45"/>
      <c r="O2" s="45"/>
      <c r="P2" s="46"/>
      <c r="Q2" s="16" t="s">
        <v>104</v>
      </c>
      <c r="R2" s="15" t="s">
        <v>105</v>
      </c>
      <c r="S2" s="16" t="s">
        <v>106</v>
      </c>
      <c r="T2" s="56" t="s">
        <v>107</v>
      </c>
      <c r="U2" s="16" t="s">
        <v>108</v>
      </c>
      <c r="V2" s="57" t="s">
        <v>109</v>
      </c>
      <c r="W2" s="58"/>
      <c r="X2" s="58"/>
      <c r="Y2" s="58"/>
      <c r="Z2" s="58"/>
      <c r="AA2" s="64"/>
      <c r="AB2" s="16" t="s">
        <v>110</v>
      </c>
      <c r="AC2" s="16" t="s">
        <v>111</v>
      </c>
      <c r="AD2" s="56" t="s">
        <v>112</v>
      </c>
      <c r="AE2" s="56" t="s">
        <v>113</v>
      </c>
      <c r="AF2" s="56" t="s">
        <v>114</v>
      </c>
      <c r="AG2" s="56" t="s">
        <v>115</v>
      </c>
      <c r="AH2" s="70" t="s">
        <v>116</v>
      </c>
      <c r="AI2" s="71" t="s">
        <v>117</v>
      </c>
      <c r="AJ2" s="70" t="s">
        <v>118</v>
      </c>
      <c r="AK2" s="14" t="s">
        <v>60</v>
      </c>
      <c r="AL2" s="70" t="s">
        <v>119</v>
      </c>
      <c r="AM2" s="15" t="s">
        <v>120</v>
      </c>
      <c r="AN2" s="15" t="s">
        <v>121</v>
      </c>
      <c r="AO2" s="81" t="s">
        <v>122</v>
      </c>
      <c r="AP2" s="15" t="s">
        <v>123</v>
      </c>
      <c r="AQ2" s="15" t="s">
        <v>124</v>
      </c>
      <c r="AR2" s="16" t="s">
        <v>125</v>
      </c>
      <c r="AS2" s="16" t="s">
        <v>126</v>
      </c>
      <c r="AT2" s="16" t="s">
        <v>127</v>
      </c>
    </row>
    <row r="3" s="2" customFormat="1" ht="27" customHeight="1" spans="1:46">
      <c r="A3" s="17"/>
      <c r="B3" s="18"/>
      <c r="C3" s="19"/>
      <c r="D3" s="19"/>
      <c r="E3" s="20"/>
      <c r="F3" s="21"/>
      <c r="G3" s="20"/>
      <c r="H3" s="20"/>
      <c r="I3" s="20"/>
      <c r="J3" s="47"/>
      <c r="K3" s="20"/>
      <c r="L3" s="20"/>
      <c r="M3" s="48" t="s">
        <v>128</v>
      </c>
      <c r="N3" s="48" t="s">
        <v>129</v>
      </c>
      <c r="O3" s="48" t="s">
        <v>130</v>
      </c>
      <c r="P3" s="48" t="s">
        <v>73</v>
      </c>
      <c r="Q3" s="21"/>
      <c r="R3" s="20"/>
      <c r="S3" s="21"/>
      <c r="T3" s="59"/>
      <c r="U3" s="21"/>
      <c r="V3" s="60" t="s">
        <v>131</v>
      </c>
      <c r="W3" s="60" t="s">
        <v>132</v>
      </c>
      <c r="X3" s="60" t="s">
        <v>133</v>
      </c>
      <c r="Y3" s="60" t="s">
        <v>134</v>
      </c>
      <c r="Z3" s="60" t="s">
        <v>135</v>
      </c>
      <c r="AA3" s="60" t="s">
        <v>136</v>
      </c>
      <c r="AB3" s="21"/>
      <c r="AC3" s="21"/>
      <c r="AD3" s="59"/>
      <c r="AE3" s="59"/>
      <c r="AF3" s="59"/>
      <c r="AG3" s="59"/>
      <c r="AH3" s="72"/>
      <c r="AI3" s="73"/>
      <c r="AJ3" s="72"/>
      <c r="AK3" s="19"/>
      <c r="AL3" s="72"/>
      <c r="AM3" s="20"/>
      <c r="AN3" s="20"/>
      <c r="AO3" s="82"/>
      <c r="AP3" s="20"/>
      <c r="AQ3" s="20"/>
      <c r="AR3" s="21"/>
      <c r="AS3" s="21"/>
      <c r="AT3" s="21"/>
    </row>
    <row r="4" s="3" customFormat="1" ht="18" customHeight="1" spans="1:46">
      <c r="A4" s="22">
        <v>1</v>
      </c>
      <c r="B4" s="23" t="s">
        <v>137</v>
      </c>
      <c r="C4" s="24" t="s">
        <v>79</v>
      </c>
      <c r="D4" s="23" t="s">
        <v>138</v>
      </c>
      <c r="E4" s="25" t="s">
        <v>80</v>
      </c>
      <c r="F4" s="26" t="str">
        <f>IF(MOD(MID(E4,17,1),2)=1,"男","女")</f>
        <v>男</v>
      </c>
      <c r="G4" s="27">
        <v>18035163638</v>
      </c>
      <c r="H4" s="28"/>
      <c r="I4" s="28"/>
      <c r="J4" s="49"/>
      <c r="K4" s="28"/>
      <c r="L4" s="50">
        <v>8965</v>
      </c>
      <c r="M4" s="50">
        <v>264</v>
      </c>
      <c r="N4" s="50">
        <v>66</v>
      </c>
      <c r="O4" s="50">
        <v>9.9</v>
      </c>
      <c r="P4" s="50">
        <f>[1]客户账单!$AG$6*[1]客户账单!$AJ$6</f>
        <v>180</v>
      </c>
      <c r="Q4" s="61">
        <f>ROUND(SUM(M4:P4),2)</f>
        <v>519.9</v>
      </c>
      <c r="R4" s="50">
        <v>0</v>
      </c>
      <c r="S4" s="62">
        <f>L4+IFERROR(VLOOKUP($E:$E,'[2]（居民）工资表-9月'!$E:$S,15,0),0)</f>
        <v>8965</v>
      </c>
      <c r="T4" s="63">
        <f>5000+IFERROR(VLOOKUP($E:$E,'[2]（居民）工资表-9月'!$E:$T,16,0),0)</f>
        <v>5000</v>
      </c>
      <c r="U4" s="63">
        <f>Q4+IFERROR(VLOOKUP($E:$E,'[2]（居民）工资表-9月'!$E:$U,17,0),0)</f>
        <v>519.9</v>
      </c>
      <c r="V4" s="50"/>
      <c r="W4" s="50"/>
      <c r="X4" s="50"/>
      <c r="Y4" s="50"/>
      <c r="Z4" s="50"/>
      <c r="AA4" s="50"/>
      <c r="AB4" s="62">
        <f>ROUND(SUM(V4:AA4),2)</f>
        <v>0</v>
      </c>
      <c r="AC4" s="62">
        <f>R4+IFERROR(VLOOKUP($E:$E,'[2]（居民）工资表-9月'!$E:$AC,25,0),0)</f>
        <v>0</v>
      </c>
      <c r="AD4" s="65">
        <f>ROUND(S4-T4-U4-AB4-AC4,2)</f>
        <v>3445.1</v>
      </c>
      <c r="AE4" s="66">
        <f>ROUND(MAX((AD4)*{0.03;0.1;0.2;0.25;0.3;0.35;0.45}-{0;2520;16920;31920;52920;85920;181920},0),2)</f>
        <v>103.35</v>
      </c>
      <c r="AF4" s="67">
        <f>IFERROR(VLOOKUP(E:E,'[2]（居民）工资表-9月'!E:AF,28,0)+VLOOKUP(E:E,'[2]（居民）工资表-9月'!E:AG,29,0),0)</f>
        <v>0</v>
      </c>
      <c r="AG4" s="67">
        <f>IF((AE4-AF4)&lt;0,0,AE4-AF4)</f>
        <v>103.35</v>
      </c>
      <c r="AH4" s="74">
        <f>ROUND(IF((L4-Q4-AG4)&lt;0,0,(L4-Q4-AG4)),2)</f>
        <v>8341.75</v>
      </c>
      <c r="AI4" s="75"/>
      <c r="AJ4" s="74">
        <f>AH4+AI4</f>
        <v>8341.75</v>
      </c>
      <c r="AK4" s="76"/>
      <c r="AL4" s="74">
        <f>AJ4+AG4+AK4</f>
        <v>8445.1</v>
      </c>
      <c r="AM4" s="76"/>
      <c r="AN4" s="76"/>
      <c r="AO4" s="83" t="s">
        <v>139</v>
      </c>
      <c r="AP4" s="84" t="s">
        <v>140</v>
      </c>
      <c r="AQ4" s="76"/>
      <c r="AR4" s="85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85" t="str">
        <f>IF(SUMPRODUCT(N(E$1:E$5=E4))&gt;1,"重复","不")</f>
        <v>不</v>
      </c>
      <c r="AT4" s="85" t="str">
        <f>IF(SUMPRODUCT(N(AO$1:AO$5=AO4))&gt;1,"重复","不")</f>
        <v>不</v>
      </c>
    </row>
    <row r="5" s="3" customFormat="1" ht="18" customHeight="1" spans="1:46">
      <c r="A5" s="22">
        <v>2</v>
      </c>
      <c r="B5" s="23" t="s">
        <v>137</v>
      </c>
      <c r="C5" s="29" t="s">
        <v>85</v>
      </c>
      <c r="D5" s="23" t="s">
        <v>138</v>
      </c>
      <c r="E5" s="263" t="s">
        <v>86</v>
      </c>
      <c r="F5" s="26" t="str">
        <f>IF(MOD(MID(E5,17,1),2)=1,"男","女")</f>
        <v>女</v>
      </c>
      <c r="G5" s="27">
        <v>13926009696</v>
      </c>
      <c r="H5" s="28"/>
      <c r="I5" s="28"/>
      <c r="J5" s="49"/>
      <c r="K5" s="28"/>
      <c r="L5" s="50">
        <v>5800</v>
      </c>
      <c r="M5" s="50">
        <v>304.24</v>
      </c>
      <c r="N5" s="50">
        <v>123.5</v>
      </c>
      <c r="O5" s="50">
        <v>6</v>
      </c>
      <c r="P5" s="50">
        <v>0</v>
      </c>
      <c r="Q5" s="61">
        <f>ROUND(SUM(M5:P5),2)</f>
        <v>433.74</v>
      </c>
      <c r="R5" s="50">
        <v>0</v>
      </c>
      <c r="S5" s="62">
        <f>L5+IFERROR(VLOOKUP($E:$E,'[2]（居民）工资表-9月'!$E:$S,15,0),0)</f>
        <v>5800</v>
      </c>
      <c r="T5" s="63">
        <f>5000+IFERROR(VLOOKUP($E:$E,'[2]（居民）工资表-9月'!$E:$T,16,0),0)</f>
        <v>5000</v>
      </c>
      <c r="U5" s="63">
        <f>Q5+IFERROR(VLOOKUP($E:$E,'[2]（居民）工资表-9月'!$E:$U,17,0),0)</f>
        <v>433.74</v>
      </c>
      <c r="V5" s="50"/>
      <c r="W5" s="50"/>
      <c r="X5" s="50"/>
      <c r="Y5" s="50"/>
      <c r="Z5" s="50"/>
      <c r="AA5" s="50"/>
      <c r="AB5" s="62">
        <f>ROUND(SUM(V5:AA5),2)</f>
        <v>0</v>
      </c>
      <c r="AC5" s="62">
        <f>R5+IFERROR(VLOOKUP($E:$E,'[2]（居民）工资表-9月'!$E:$AC,25,0),0)</f>
        <v>0</v>
      </c>
      <c r="AD5" s="65">
        <f>ROUND(S5-T5-U5-AB5-AC5,2)</f>
        <v>366.26</v>
      </c>
      <c r="AE5" s="66">
        <f>ROUND(MAX((AD5)*{0.03;0.1;0.2;0.25;0.3;0.35;0.45}-{0;2520;16920;31920;52920;85920;181920},0),2)</f>
        <v>10.99</v>
      </c>
      <c r="AF5" s="67">
        <f>IFERROR(VLOOKUP(E:E,'[2]（居民）工资表-9月'!E:AF,28,0)+VLOOKUP(E:E,'[2]（居民）工资表-9月'!E:AG,29,0),0)</f>
        <v>0</v>
      </c>
      <c r="AG5" s="67">
        <f>IF((AE5-AF5)&lt;0,0,AE5-AF5)</f>
        <v>10.99</v>
      </c>
      <c r="AH5" s="74">
        <f>ROUND(IF((L5-Q5-AG5)&lt;0,0,(L5-Q5-AG5)),2)</f>
        <v>5355.27</v>
      </c>
      <c r="AI5" s="75"/>
      <c r="AJ5" s="74">
        <f>AH5+AI5</f>
        <v>5355.27</v>
      </c>
      <c r="AK5" s="76"/>
      <c r="AL5" s="74">
        <f>AJ5+AG5+AK5</f>
        <v>5366.26</v>
      </c>
      <c r="AM5" s="76"/>
      <c r="AN5" s="76"/>
      <c r="AO5" s="264" t="s">
        <v>141</v>
      </c>
      <c r="AP5" s="84" t="s">
        <v>140</v>
      </c>
      <c r="AQ5" s="76"/>
      <c r="AR5" s="85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85" t="str">
        <f>IF(SUMPRODUCT(N(E$1:E$5=E5))&gt;1,"重复","不")</f>
        <v>不</v>
      </c>
      <c r="AT5" s="85" t="str">
        <f>IF(SUMPRODUCT(N(AO$1:AO$5=AO5))&gt;1,"重复","不")</f>
        <v>不</v>
      </c>
    </row>
    <row r="6" s="4" customFormat="1" ht="18" customHeight="1" spans="1:46">
      <c r="A6" s="30"/>
      <c r="B6" s="31" t="s">
        <v>142</v>
      </c>
      <c r="C6" s="31"/>
      <c r="D6" s="32"/>
      <c r="E6" s="33"/>
      <c r="F6" s="34"/>
      <c r="G6" s="35"/>
      <c r="H6" s="34"/>
      <c r="I6" s="51"/>
      <c r="J6" s="52"/>
      <c r="K6" s="51"/>
      <c r="L6" s="53">
        <f t="shared" ref="L6:AL6" si="0">SUM(L4:L5)</f>
        <v>14765</v>
      </c>
      <c r="M6" s="53">
        <f t="shared" si="0"/>
        <v>568.24</v>
      </c>
      <c r="N6" s="53">
        <f t="shared" si="0"/>
        <v>189.5</v>
      </c>
      <c r="O6" s="53">
        <f t="shared" si="0"/>
        <v>15.9</v>
      </c>
      <c r="P6" s="53">
        <f t="shared" si="0"/>
        <v>180</v>
      </c>
      <c r="Q6" s="53">
        <f t="shared" si="0"/>
        <v>953.64</v>
      </c>
      <c r="R6" s="53">
        <f t="shared" si="0"/>
        <v>0</v>
      </c>
      <c r="S6" s="53">
        <f t="shared" si="0"/>
        <v>14765</v>
      </c>
      <c r="T6" s="53">
        <f t="shared" si="0"/>
        <v>10000</v>
      </c>
      <c r="U6" s="53">
        <f t="shared" si="0"/>
        <v>953.64</v>
      </c>
      <c r="V6" s="53">
        <f t="shared" si="0"/>
        <v>0</v>
      </c>
      <c r="W6" s="53">
        <f t="shared" si="0"/>
        <v>0</v>
      </c>
      <c r="X6" s="53">
        <f t="shared" si="0"/>
        <v>0</v>
      </c>
      <c r="Y6" s="53">
        <f t="shared" si="0"/>
        <v>0</v>
      </c>
      <c r="Z6" s="53">
        <f t="shared" si="0"/>
        <v>0</v>
      </c>
      <c r="AA6" s="53">
        <f t="shared" si="0"/>
        <v>0</v>
      </c>
      <c r="AB6" s="53">
        <f t="shared" si="0"/>
        <v>0</v>
      </c>
      <c r="AC6" s="53">
        <f t="shared" si="0"/>
        <v>0</v>
      </c>
      <c r="AD6" s="53">
        <f t="shared" si="0"/>
        <v>3811.36</v>
      </c>
      <c r="AE6" s="53">
        <f t="shared" si="0"/>
        <v>114.34</v>
      </c>
      <c r="AF6" s="53">
        <f t="shared" si="0"/>
        <v>0</v>
      </c>
      <c r="AG6" s="53">
        <f t="shared" si="0"/>
        <v>114.34</v>
      </c>
      <c r="AH6" s="53">
        <f t="shared" si="0"/>
        <v>13697.02</v>
      </c>
      <c r="AI6" s="77">
        <f t="shared" si="0"/>
        <v>0</v>
      </c>
      <c r="AJ6" s="53">
        <f t="shared" si="0"/>
        <v>13697.02</v>
      </c>
      <c r="AK6" s="53">
        <f t="shared" si="0"/>
        <v>0</v>
      </c>
      <c r="AL6" s="53">
        <f t="shared" si="0"/>
        <v>13811.36</v>
      </c>
      <c r="AM6" s="78"/>
      <c r="AN6" s="78"/>
      <c r="AO6" s="78"/>
      <c r="AP6" s="78"/>
      <c r="AQ6" s="78"/>
      <c r="AR6" s="34"/>
      <c r="AS6" s="34"/>
      <c r="AT6" s="87"/>
    </row>
    <row r="7" s="5" customFormat="1" spans="5:35">
      <c r="E7" s="36"/>
      <c r="G7" s="37"/>
      <c r="J7" s="54"/>
      <c r="AI7" s="79"/>
    </row>
    <row r="8" s="5" customFormat="1" spans="5:35">
      <c r="E8" s="36"/>
      <c r="G8" s="37"/>
      <c r="J8" s="54"/>
      <c r="AI8" s="79"/>
    </row>
    <row r="9" s="5" customFormat="1" spans="5:35">
      <c r="E9" s="36"/>
      <c r="G9" s="37"/>
      <c r="J9" s="54"/>
      <c r="AD9" s="68"/>
      <c r="AI9" s="79"/>
    </row>
    <row r="10" s="5" customFormat="1" ht="18.75" customHeight="1" spans="2:35">
      <c r="B10" s="38" t="s">
        <v>118</v>
      </c>
      <c r="C10" s="38" t="s">
        <v>143</v>
      </c>
      <c r="D10" s="38" t="s">
        <v>60</v>
      </c>
      <c r="E10" s="38" t="s">
        <v>61</v>
      </c>
      <c r="G10" s="37"/>
      <c r="J10" s="54"/>
      <c r="AD10" s="1"/>
      <c r="AI10" s="79"/>
    </row>
    <row r="11" s="5" customFormat="1" ht="18.75" customHeight="1" spans="2:35">
      <c r="B11" s="39">
        <f>AJ6</f>
        <v>13697.02</v>
      </c>
      <c r="C11" s="39">
        <f>AG6</f>
        <v>114.34</v>
      </c>
      <c r="D11" s="39">
        <f>AK6</f>
        <v>0</v>
      </c>
      <c r="E11" s="39">
        <f>B11+C11+D11</f>
        <v>13811.36</v>
      </c>
      <c r="G11" s="37"/>
      <c r="J11" s="54"/>
      <c r="AI11" s="79"/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0:C11">
    <cfRule type="expression" dxfId="4" priority="4" stopIfTrue="1">
      <formula>AND(COUNTIF($B$6:$B$65431,C10)+COUNTIF($B$1:$B$3,C10)&gt;1,NOT(ISBLANK(C10)))</formula>
    </cfRule>
    <cfRule type="expression" dxfId="4" priority="3" stopIfTrue="1">
      <formula>AND(COUNTIF($B$17:$B$65393,C10)+COUNTIF($B$1:$B$16,C10)&gt;1,NOT(ISBLANK(C10)))</formula>
    </cfRule>
    <cfRule type="expression" dxfId="4" priority="2" stopIfTrue="1">
      <formula>AND(COUNTIF($B$6:$B$65442,C10)+COUNTIF($B$1:$B$3,C10)&gt;1,NOT(ISBLANK(C10)))</formula>
    </cfRule>
    <cfRule type="duplicateValues" dxfId="5" priority="1" stopIfTrue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</vt:lpstr>
      <vt:lpstr>客户账单</vt:lpstr>
      <vt:lpstr>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elier</dc:creator>
  <cp:lastModifiedBy>杨霞</cp:lastModifiedBy>
  <dcterms:created xsi:type="dcterms:W3CDTF">2014-06-09T02:42:00Z</dcterms:created>
  <dcterms:modified xsi:type="dcterms:W3CDTF">2020-09-27T07:21:20Z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