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 activeTab="2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3" l="1"/>
  <c r="E9" i="3" l="1"/>
  <c r="F5" i="3"/>
  <c r="D9" i="3"/>
  <c r="H5" i="3"/>
  <c r="D9" i="2"/>
  <c r="H5" i="2"/>
  <c r="D5" i="2"/>
  <c r="F5" i="2" s="1"/>
  <c r="N5" i="3" l="1"/>
  <c r="L5" i="3"/>
  <c r="J5" i="3"/>
  <c r="O5" i="3" s="1"/>
  <c r="N5" i="2"/>
  <c r="L5" i="2"/>
  <c r="J5" i="2"/>
  <c r="O5" i="2" s="1"/>
  <c r="O7" i="2" s="1"/>
  <c r="D9" i="1"/>
  <c r="O7" i="3" l="1"/>
  <c r="P5" i="3"/>
  <c r="B9" i="3" s="1"/>
  <c r="G9" i="3" s="1"/>
  <c r="H10" i="3" s="1"/>
  <c r="P5" i="2"/>
  <c r="B9" i="2" s="1"/>
  <c r="E9" i="2" s="1"/>
  <c r="G9" i="2" s="1"/>
  <c r="H10" i="2" s="1"/>
  <c r="H5" i="1"/>
  <c r="D5" i="1"/>
  <c r="F5" i="1" s="1"/>
  <c r="N5" i="1" l="1"/>
  <c r="L5" i="1"/>
  <c r="J5" i="1"/>
  <c r="O5" i="1" s="1"/>
  <c r="P5" i="1" l="1"/>
  <c r="B9" i="1" s="1"/>
  <c r="E9" i="1" s="1"/>
  <c r="G9" i="1" s="1"/>
  <c r="H10" i="1" s="1"/>
  <c r="O7" i="1"/>
</calcChain>
</file>

<file path=xl/sharedStrings.xml><?xml version="1.0" encoding="utf-8"?>
<sst xmlns="http://schemas.openxmlformats.org/spreadsheetml/2006/main" count="90" uniqueCount="31">
  <si>
    <t>增值税</t>
    <phoneticPr fontId="1" type="noConversion"/>
  </si>
  <si>
    <t>增值税=不含税价*13%</t>
    <phoneticPr fontId="1" type="noConversion"/>
  </si>
  <si>
    <t>增值税=含税价/（1+13%）*13%</t>
    <phoneticPr fontId="1" type="noConversion"/>
  </si>
  <si>
    <t>合同出项（销售含税）</t>
    <phoneticPr fontId="1" type="noConversion"/>
  </si>
  <si>
    <t>合同进项（采购含税）</t>
    <phoneticPr fontId="1" type="noConversion"/>
  </si>
  <si>
    <t>合同毛利</t>
    <phoneticPr fontId="1" type="noConversion"/>
  </si>
  <si>
    <t>增值税率</t>
    <phoneticPr fontId="1" type="noConversion"/>
  </si>
  <si>
    <t>印花税</t>
    <phoneticPr fontId="1" type="noConversion"/>
  </si>
  <si>
    <t>印花税率</t>
    <phoneticPr fontId="1" type="noConversion"/>
  </si>
  <si>
    <t>城建税（税上税）</t>
    <phoneticPr fontId="1" type="noConversion"/>
  </si>
  <si>
    <t>城建税税率</t>
    <phoneticPr fontId="1" type="noConversion"/>
  </si>
  <si>
    <t>教育附加税税率（税上税</t>
    <phoneticPr fontId="1" type="noConversion"/>
  </si>
  <si>
    <t>教育附加税</t>
    <phoneticPr fontId="1" type="noConversion"/>
  </si>
  <si>
    <t>地方教育附加税税率（税上税）</t>
    <phoneticPr fontId="1" type="noConversion"/>
  </si>
  <si>
    <t>地方教育附加税（税上税）</t>
    <phoneticPr fontId="1" type="noConversion"/>
  </si>
  <si>
    <t>税金合计</t>
    <phoneticPr fontId="1" type="noConversion"/>
  </si>
  <si>
    <t>净利润</t>
    <phoneticPr fontId="1" type="noConversion"/>
  </si>
  <si>
    <t>净利润</t>
    <phoneticPr fontId="1" type="noConversion"/>
  </si>
  <si>
    <t>过单提留点数</t>
    <phoneticPr fontId="1" type="noConversion"/>
  </si>
  <si>
    <t>提留金额</t>
    <phoneticPr fontId="1" type="noConversion"/>
  </si>
  <si>
    <t>可支配金额</t>
    <phoneticPr fontId="1" type="noConversion"/>
  </si>
  <si>
    <t>变成合法现金</t>
    <phoneticPr fontId="1" type="noConversion"/>
  </si>
  <si>
    <t>变成合法现金点数成本</t>
    <phoneticPr fontId="1" type="noConversion"/>
  </si>
  <si>
    <t>第一步：合同进销</t>
    <phoneticPr fontId="1" type="noConversion"/>
  </si>
  <si>
    <t>第一步：缴纳税金</t>
    <phoneticPr fontId="1" type="noConversion"/>
  </si>
  <si>
    <t>第四部：过单提留</t>
    <phoneticPr fontId="1" type="noConversion"/>
  </si>
  <si>
    <t>第五步：变现</t>
    <phoneticPr fontId="1" type="noConversion"/>
  </si>
  <si>
    <t>毛利变现率：</t>
    <phoneticPr fontId="1" type="noConversion"/>
  </si>
  <si>
    <t>也可在这一步报销</t>
    <phoneticPr fontId="1" type="noConversion"/>
  </si>
  <si>
    <t>综合税率</t>
    <phoneticPr fontId="1" type="noConversion"/>
  </si>
  <si>
    <t>第四部：过单提留（税率自行承担）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</si>
</sst>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b/>
      <sz val="11"/>
      <color rgb="FF92D05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0" fontId="0" fillId="0" borderId="0" xfId="0" applyNumberFormat="1"/>
    <xf numFmtId="0" fontId="2" fillId="0" borderId="1" xfId="0" applyFont="1" applyBorder="1"/>
    <xf numFmtId="0" fontId="0" fillId="0" borderId="1" xfId="0" applyBorder="1"/>
    <xf numFmtId="9" fontId="0" fillId="0" borderId="1" xfId="0" applyNumberFormat="1" applyBorder="1"/>
    <xf numFmtId="176" fontId="0" fillId="0" borderId="1" xfId="0" applyNumberFormat="1" applyBorder="1"/>
    <xf numFmtId="10" fontId="0" fillId="0" borderId="1" xfId="0" applyNumberFormat="1" applyBorder="1"/>
    <xf numFmtId="176" fontId="2" fillId="0" borderId="1" xfId="0" applyNumberFormat="1" applyFont="1" applyBorder="1"/>
    <xf numFmtId="0" fontId="4" fillId="0" borderId="1" xfId="0" applyFont="1" applyBorder="1"/>
    <xf numFmtId="0" fontId="0" fillId="0" borderId="1" xfId="0" applyFill="1" applyBorder="1"/>
    <xf numFmtId="0" fontId="5" fillId="0" borderId="1" xfId="0" applyFont="1" applyFill="1" applyBorder="1"/>
    <xf numFmtId="0" fontId="3" fillId="0" borderId="1" xfId="0" applyFont="1" applyBorder="1"/>
    <xf numFmtId="0" fontId="6" fillId="0" borderId="1" xfId="0" applyFont="1" applyBorder="1"/>
    <xf numFmtId="177" fontId="0" fillId="0" borderId="1" xfId="0" applyNumberFormat="1" applyBorder="1"/>
    <xf numFmtId="176" fontId="0" fillId="0" borderId="0" xfId="0" applyNumberForma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"/>
  <sheetViews>
    <sheetView topLeftCell="C1" workbookViewId="0">
      <selection activeCell="C1" sqref="A1:XFD1048576"/>
    </sheetView>
  </sheetViews>
  <sheetFormatPr defaultRowHeight="14.4" x14ac:dyDescent="0.25"/>
  <cols>
    <col min="2" max="2" width="30.33203125" bestFit="1" customWidth="1"/>
    <col min="3" max="3" width="22.6640625" bestFit="1" customWidth="1"/>
    <col min="4" max="4" width="17" customWidth="1"/>
    <col min="5" max="5" width="18.33203125" bestFit="1" customWidth="1"/>
    <col min="6" max="6" width="22.6640625" bestFit="1" customWidth="1"/>
    <col min="7" max="7" width="13.88671875" bestFit="1" customWidth="1"/>
    <col min="9" max="9" width="11.6640625" bestFit="1" customWidth="1"/>
    <col min="10" max="10" width="18.33203125" bestFit="1" customWidth="1"/>
    <col min="11" max="11" width="24.88671875" bestFit="1" customWidth="1"/>
    <col min="12" max="12" width="11.6640625" bestFit="1" customWidth="1"/>
    <col min="13" max="13" width="28.6640625" customWidth="1"/>
    <col min="14" max="14" width="25.109375" customWidth="1"/>
    <col min="15" max="15" width="21.44140625" bestFit="1" customWidth="1"/>
    <col min="16" max="16" width="11.6640625" bestFit="1" customWidth="1"/>
  </cols>
  <sheetData>
    <row r="1" spans="2:16" x14ac:dyDescent="0.25">
      <c r="B1" t="s">
        <v>1</v>
      </c>
    </row>
    <row r="2" spans="2:16" x14ac:dyDescent="0.25">
      <c r="B2" t="s">
        <v>2</v>
      </c>
    </row>
    <row r="3" spans="2:16" x14ac:dyDescent="0.25">
      <c r="B3" s="15" t="s">
        <v>23</v>
      </c>
      <c r="C3" s="15"/>
      <c r="D3" s="15"/>
      <c r="E3" s="15" t="s">
        <v>24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6" t="s">
        <v>16</v>
      </c>
    </row>
    <row r="4" spans="2:16" x14ac:dyDescent="0.25">
      <c r="B4" s="2" t="s">
        <v>3</v>
      </c>
      <c r="C4" s="2" t="s">
        <v>4</v>
      </c>
      <c r="D4" s="11" t="s">
        <v>5</v>
      </c>
      <c r="E4" s="2" t="s">
        <v>6</v>
      </c>
      <c r="F4" s="2" t="s">
        <v>0</v>
      </c>
      <c r="G4" s="2" t="s">
        <v>8</v>
      </c>
      <c r="H4" s="2" t="s">
        <v>7</v>
      </c>
      <c r="I4" s="2" t="s">
        <v>10</v>
      </c>
      <c r="J4" s="2" t="s">
        <v>9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16"/>
    </row>
    <row r="5" spans="2:16" x14ac:dyDescent="0.25">
      <c r="B5" s="3">
        <v>100000</v>
      </c>
      <c r="C5" s="3">
        <v>50000</v>
      </c>
      <c r="D5" s="12">
        <f>B5-C5</f>
        <v>50000</v>
      </c>
      <c r="E5" s="4">
        <v>0.13</v>
      </c>
      <c r="F5" s="5">
        <f>D5*E5</f>
        <v>6500</v>
      </c>
      <c r="G5" s="6">
        <v>2.9999999999999997E-4</v>
      </c>
      <c r="H5" s="3">
        <f>(B5+C5)*G5</f>
        <v>44.999999999999993</v>
      </c>
      <c r="I5" s="4">
        <v>7.0000000000000007E-2</v>
      </c>
      <c r="J5" s="5">
        <f>F5*K5</f>
        <v>195</v>
      </c>
      <c r="K5" s="4">
        <v>0.03</v>
      </c>
      <c r="L5" s="13">
        <f>F5*K5</f>
        <v>195</v>
      </c>
      <c r="M5" s="4">
        <v>0.02</v>
      </c>
      <c r="N5" s="5">
        <f>F5*M5</f>
        <v>130</v>
      </c>
      <c r="O5" s="5">
        <f>F5+H5+J5+L5+N5</f>
        <v>7065</v>
      </c>
      <c r="P5" s="7">
        <f>D5-O5</f>
        <v>42935</v>
      </c>
    </row>
    <row r="6" spans="2:16" x14ac:dyDescent="0.25">
      <c r="O6" t="s">
        <v>29</v>
      </c>
    </row>
    <row r="7" spans="2:16" x14ac:dyDescent="0.25">
      <c r="B7" s="17" t="s">
        <v>25</v>
      </c>
      <c r="C7" s="18"/>
      <c r="D7" s="18"/>
      <c r="E7" s="19"/>
      <c r="F7" s="15" t="s">
        <v>26</v>
      </c>
      <c r="G7" s="15"/>
      <c r="O7" s="1">
        <f>O5/D5*100%</f>
        <v>0.14130000000000001</v>
      </c>
    </row>
    <row r="8" spans="2:16" x14ac:dyDescent="0.25">
      <c r="B8" s="3" t="s">
        <v>17</v>
      </c>
      <c r="C8" s="3" t="s">
        <v>18</v>
      </c>
      <c r="D8" s="3" t="s">
        <v>19</v>
      </c>
      <c r="E8" s="8" t="s">
        <v>20</v>
      </c>
      <c r="F8" s="9" t="s">
        <v>22</v>
      </c>
      <c r="G8" s="10" t="s">
        <v>21</v>
      </c>
    </row>
    <row r="9" spans="2:16" x14ac:dyDescent="0.25">
      <c r="B9" s="5">
        <f>P5</f>
        <v>42935</v>
      </c>
      <c r="C9" s="4">
        <v>0.03</v>
      </c>
      <c r="D9" s="3">
        <f>B5*C9</f>
        <v>3000</v>
      </c>
      <c r="E9" s="5">
        <f>B9-D9</f>
        <v>39935</v>
      </c>
      <c r="F9" s="4">
        <v>0.11</v>
      </c>
      <c r="G9" s="3">
        <f>E9*(1-F9)</f>
        <v>35542.15</v>
      </c>
    </row>
    <row r="10" spans="2:16" x14ac:dyDescent="0.25">
      <c r="E10" t="s">
        <v>28</v>
      </c>
      <c r="G10" t="s">
        <v>27</v>
      </c>
      <c r="H10" s="1">
        <f>G9/D5*100%</f>
        <v>0.710843</v>
      </c>
    </row>
  </sheetData>
  <mergeCells count="5">
    <mergeCell ref="E3:O3"/>
    <mergeCell ref="B3:D3"/>
    <mergeCell ref="P3:P4"/>
    <mergeCell ref="F7:G7"/>
    <mergeCell ref="B7:E7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"/>
  <sheetViews>
    <sheetView workbookViewId="0">
      <selection activeCell="B22" sqref="B22"/>
    </sheetView>
  </sheetViews>
  <sheetFormatPr defaultRowHeight="14.4" x14ac:dyDescent="0.25"/>
  <cols>
    <col min="2" max="2" width="30.33203125" bestFit="1" customWidth="1"/>
    <col min="3" max="3" width="22.6640625" bestFit="1" customWidth="1"/>
    <col min="4" max="4" width="17" customWidth="1"/>
    <col min="5" max="5" width="18.33203125" bestFit="1" customWidth="1"/>
    <col min="6" max="6" width="22.6640625" bestFit="1" customWidth="1"/>
    <col min="7" max="7" width="13.88671875" bestFit="1" customWidth="1"/>
    <col min="9" max="9" width="11.6640625" bestFit="1" customWidth="1"/>
    <col min="10" max="10" width="18.33203125" bestFit="1" customWidth="1"/>
    <col min="11" max="11" width="24.88671875" bestFit="1" customWidth="1"/>
    <col min="12" max="12" width="11.6640625" bestFit="1" customWidth="1"/>
    <col min="13" max="13" width="28.6640625" customWidth="1"/>
    <col min="14" max="14" width="25.109375" customWidth="1"/>
    <col min="15" max="15" width="21.44140625" bestFit="1" customWidth="1"/>
    <col min="16" max="16" width="11.6640625" bestFit="1" customWidth="1"/>
  </cols>
  <sheetData>
    <row r="1" spans="2:16" x14ac:dyDescent="0.25">
      <c r="B1" t="s">
        <v>1</v>
      </c>
    </row>
    <row r="2" spans="2:16" x14ac:dyDescent="0.25">
      <c r="B2" t="s">
        <v>2</v>
      </c>
    </row>
    <row r="3" spans="2:16" x14ac:dyDescent="0.25">
      <c r="B3" s="15" t="s">
        <v>23</v>
      </c>
      <c r="C3" s="15"/>
      <c r="D3" s="15"/>
      <c r="E3" s="15" t="s">
        <v>24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6" t="s">
        <v>16</v>
      </c>
    </row>
    <row r="4" spans="2:16" x14ac:dyDescent="0.25">
      <c r="B4" s="2" t="s">
        <v>3</v>
      </c>
      <c r="C4" s="2" t="s">
        <v>4</v>
      </c>
      <c r="D4" s="11" t="s">
        <v>5</v>
      </c>
      <c r="E4" s="2" t="s">
        <v>6</v>
      </c>
      <c r="F4" s="2" t="s">
        <v>0</v>
      </c>
      <c r="G4" s="2" t="s">
        <v>8</v>
      </c>
      <c r="H4" s="2" t="s">
        <v>7</v>
      </c>
      <c r="I4" s="2" t="s">
        <v>10</v>
      </c>
      <c r="J4" s="2" t="s">
        <v>9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16"/>
    </row>
    <row r="5" spans="2:16" x14ac:dyDescent="0.25">
      <c r="B5" s="3">
        <v>139000</v>
      </c>
      <c r="C5" s="3">
        <v>63500</v>
      </c>
      <c r="D5" s="12">
        <f>B5-C5</f>
        <v>75500</v>
      </c>
      <c r="E5" s="4">
        <v>0.13</v>
      </c>
      <c r="F5" s="5">
        <f>D5*E5</f>
        <v>9815</v>
      </c>
      <c r="G5" s="6">
        <v>2.9999999999999997E-4</v>
      </c>
      <c r="H5" s="3">
        <f>(B5+C5)*G5</f>
        <v>60.749999999999993</v>
      </c>
      <c r="I5" s="4">
        <v>7.0000000000000007E-2</v>
      </c>
      <c r="J5" s="5">
        <f>F5*K5</f>
        <v>294.45</v>
      </c>
      <c r="K5" s="4">
        <v>0.03</v>
      </c>
      <c r="L5" s="13">
        <f>F5*K5</f>
        <v>294.45</v>
      </c>
      <c r="M5" s="4">
        <v>0.02</v>
      </c>
      <c r="N5" s="5">
        <f>F5*M5</f>
        <v>196.3</v>
      </c>
      <c r="O5" s="5">
        <f>F5+H5+J5+L5+N5</f>
        <v>10660.95</v>
      </c>
      <c r="P5" s="7">
        <f>D5-O5</f>
        <v>64839.05</v>
      </c>
    </row>
    <row r="6" spans="2:16" x14ac:dyDescent="0.25">
      <c r="O6" t="s">
        <v>29</v>
      </c>
    </row>
    <row r="7" spans="2:16" x14ac:dyDescent="0.25">
      <c r="B7" s="17" t="s">
        <v>25</v>
      </c>
      <c r="C7" s="18"/>
      <c r="D7" s="18"/>
      <c r="E7" s="19"/>
      <c r="F7" s="15" t="s">
        <v>26</v>
      </c>
      <c r="G7" s="15"/>
      <c r="O7" s="1">
        <f>O5/D5*100%</f>
        <v>0.14120463576158943</v>
      </c>
    </row>
    <row r="8" spans="2:16" x14ac:dyDescent="0.25">
      <c r="B8" s="3" t="s">
        <v>16</v>
      </c>
      <c r="C8" s="3" t="s">
        <v>18</v>
      </c>
      <c r="D8" s="3" t="s">
        <v>19</v>
      </c>
      <c r="E8" s="8" t="s">
        <v>20</v>
      </c>
      <c r="F8" s="9" t="s">
        <v>22</v>
      </c>
      <c r="G8" s="10" t="s">
        <v>21</v>
      </c>
    </row>
    <row r="9" spans="2:16" x14ac:dyDescent="0.25">
      <c r="B9" s="5">
        <f>P5</f>
        <v>64839.05</v>
      </c>
      <c r="C9" s="4">
        <v>0.03</v>
      </c>
      <c r="D9" s="3">
        <f>B5*C9</f>
        <v>4170</v>
      </c>
      <c r="E9" s="5">
        <f>B9-D9</f>
        <v>60669.05</v>
      </c>
      <c r="F9" s="4">
        <v>0.11</v>
      </c>
      <c r="G9" s="3">
        <f>E9*(1-F9)</f>
        <v>53995.4545</v>
      </c>
    </row>
    <row r="10" spans="2:16" x14ac:dyDescent="0.25">
      <c r="E10" t="s">
        <v>28</v>
      </c>
      <c r="G10" t="s">
        <v>27</v>
      </c>
      <c r="H10" s="1">
        <f>G9/D5*100%</f>
        <v>0.71517158278145698</v>
      </c>
    </row>
    <row r="12" spans="2:16" x14ac:dyDescent="0.25">
      <c r="E12" s="14"/>
    </row>
  </sheetData>
  <mergeCells count="5">
    <mergeCell ref="B3:D3"/>
    <mergeCell ref="E3:O3"/>
    <mergeCell ref="P3:P4"/>
    <mergeCell ref="B7:E7"/>
    <mergeCell ref="F7:G7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"/>
  <sheetViews>
    <sheetView tabSelected="1" workbookViewId="0">
      <selection activeCell="J10" sqref="J10"/>
    </sheetView>
  </sheetViews>
  <sheetFormatPr defaultRowHeight="14.4" x14ac:dyDescent="0.25"/>
  <cols>
    <col min="2" max="2" width="30.33203125" bestFit="1" customWidth="1"/>
    <col min="3" max="3" width="22.6640625" bestFit="1" customWidth="1"/>
    <col min="4" max="4" width="17" customWidth="1"/>
    <col min="5" max="5" width="18.33203125" bestFit="1" customWidth="1"/>
    <col min="6" max="6" width="22.6640625" bestFit="1" customWidth="1"/>
    <col min="7" max="7" width="14.6640625" bestFit="1" customWidth="1"/>
    <col min="9" max="9" width="11.6640625" bestFit="1" customWidth="1"/>
    <col min="10" max="10" width="18.33203125" bestFit="1" customWidth="1"/>
    <col min="11" max="11" width="24.88671875" bestFit="1" customWidth="1"/>
    <col min="12" max="12" width="11.6640625" bestFit="1" customWidth="1"/>
    <col min="13" max="13" width="28.6640625" customWidth="1"/>
    <col min="14" max="14" width="25.109375" customWidth="1"/>
    <col min="15" max="15" width="21.44140625" bestFit="1" customWidth="1"/>
    <col min="16" max="16" width="11.6640625" bestFit="1" customWidth="1"/>
  </cols>
  <sheetData>
    <row r="1" spans="2:16" x14ac:dyDescent="0.25">
      <c r="B1" t="s">
        <v>1</v>
      </c>
    </row>
    <row r="2" spans="2:16" x14ac:dyDescent="0.25">
      <c r="B2" t="s">
        <v>2</v>
      </c>
    </row>
    <row r="3" spans="2:16" x14ac:dyDescent="0.25">
      <c r="B3" s="15" t="s">
        <v>23</v>
      </c>
      <c r="C3" s="15"/>
      <c r="D3" s="15"/>
      <c r="E3" s="15" t="s">
        <v>24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6" t="s">
        <v>16</v>
      </c>
    </row>
    <row r="4" spans="2:16" x14ac:dyDescent="0.25">
      <c r="B4" s="2" t="s">
        <v>3</v>
      </c>
      <c r="C4" s="2" t="s">
        <v>4</v>
      </c>
      <c r="D4" s="11" t="s">
        <v>5</v>
      </c>
      <c r="E4" s="2" t="s">
        <v>6</v>
      </c>
      <c r="F4" s="2" t="s">
        <v>0</v>
      </c>
      <c r="G4" s="2" t="s">
        <v>8</v>
      </c>
      <c r="H4" s="2" t="s">
        <v>7</v>
      </c>
      <c r="I4" s="2" t="s">
        <v>10</v>
      </c>
      <c r="J4" s="2" t="s">
        <v>9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16"/>
    </row>
    <row r="5" spans="2:16" x14ac:dyDescent="0.25">
      <c r="B5" s="3">
        <v>139000</v>
      </c>
      <c r="C5" s="3">
        <v>63500</v>
      </c>
      <c r="D5" s="12">
        <f>B5-C5-D9</f>
        <v>71330</v>
      </c>
      <c r="E5" s="4">
        <v>0.13</v>
      </c>
      <c r="F5" s="5">
        <f>D5*E5</f>
        <v>9272.9</v>
      </c>
      <c r="G5" s="6">
        <v>2.9999999999999997E-4</v>
      </c>
      <c r="H5" s="3">
        <f>(B5+C5)*G5</f>
        <v>60.749999999999993</v>
      </c>
      <c r="I5" s="4">
        <v>7.0000000000000007E-2</v>
      </c>
      <c r="J5" s="5">
        <f>F5*K5</f>
        <v>278.18699999999995</v>
      </c>
      <c r="K5" s="4">
        <v>0.03</v>
      </c>
      <c r="L5" s="13">
        <f>F5*K5</f>
        <v>278.18699999999995</v>
      </c>
      <c r="M5" s="4">
        <v>0.02</v>
      </c>
      <c r="N5" s="5">
        <f>F5*M5</f>
        <v>185.458</v>
      </c>
      <c r="O5" s="5">
        <f>F5+H5+J5+L5+N5</f>
        <v>10075.482</v>
      </c>
      <c r="P5" s="7">
        <f>D5-O5</f>
        <v>61254.517999999996</v>
      </c>
    </row>
    <row r="6" spans="2:16" x14ac:dyDescent="0.25">
      <c r="O6" t="s">
        <v>29</v>
      </c>
    </row>
    <row r="7" spans="2:16" x14ac:dyDescent="0.25">
      <c r="B7" s="17" t="s">
        <v>30</v>
      </c>
      <c r="C7" s="18"/>
      <c r="D7" s="18"/>
      <c r="E7" s="19"/>
      <c r="F7" s="15" t="s">
        <v>26</v>
      </c>
      <c r="G7" s="15"/>
      <c r="O7" s="1">
        <f>O5/D5*100%</f>
        <v>0.14125167531193047</v>
      </c>
    </row>
    <row r="8" spans="2:16" x14ac:dyDescent="0.25">
      <c r="B8" s="3" t="s">
        <v>16</v>
      </c>
      <c r="C8" s="3" t="s">
        <v>18</v>
      </c>
      <c r="D8" s="3" t="s">
        <v>19</v>
      </c>
      <c r="E8" s="8" t="s">
        <v>20</v>
      </c>
      <c r="F8" s="9" t="s">
        <v>22</v>
      </c>
      <c r="G8" s="10" t="s">
        <v>21</v>
      </c>
    </row>
    <row r="9" spans="2:16" x14ac:dyDescent="0.25">
      <c r="B9" s="5">
        <f>P5</f>
        <v>61254.517999999996</v>
      </c>
      <c r="C9" s="4">
        <v>0.03</v>
      </c>
      <c r="D9" s="3">
        <f>B5*C9</f>
        <v>4170</v>
      </c>
      <c r="E9" s="5">
        <f>B9</f>
        <v>61254.517999999996</v>
      </c>
      <c r="F9" s="4">
        <v>0.11</v>
      </c>
      <c r="G9" s="3">
        <f>E9*(1-F9)</f>
        <v>54516.52102</v>
      </c>
    </row>
    <row r="10" spans="2:16" x14ac:dyDescent="0.25">
      <c r="E10" t="s">
        <v>28</v>
      </c>
      <c r="G10" t="s">
        <v>27</v>
      </c>
      <c r="H10" s="1">
        <f>G9/D5*100%</f>
        <v>0.76428600897238186</v>
      </c>
    </row>
    <row r="12" spans="2:16" x14ac:dyDescent="0.25">
      <c r="E12" s="14"/>
    </row>
  </sheetData>
  <mergeCells count="5">
    <mergeCell ref="B3:D3"/>
    <mergeCell ref="E3:O3"/>
    <mergeCell ref="P3:P4"/>
    <mergeCell ref="B7:E7"/>
    <mergeCell ref="F7:G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2020-06-11T11:05:52Z</dcterms:modified>
</cp:coreProperties>
</file>