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aiji\Desktop\"/>
    </mc:Choice>
  </mc:AlternateContent>
  <bookViews>
    <workbookView xWindow="-108" yWindow="-108" windowWidth="23256" windowHeight="12576"/>
  </bookViews>
  <sheets>
    <sheet name="过单税费自理" sheetId="4" r:id="rId1"/>
  </sheets>
  <calcPr calcId="152511"/>
</workbook>
</file>

<file path=xl/calcChain.xml><?xml version="1.0" encoding="utf-8"?>
<calcChain xmlns="http://schemas.openxmlformats.org/spreadsheetml/2006/main">
  <c r="I22" i="4" l="1"/>
  <c r="I21" i="4"/>
  <c r="F21" i="4"/>
  <c r="G18" i="4"/>
  <c r="F18" i="4"/>
  <c r="J18" i="4" l="1"/>
  <c r="F20" i="4" s="1"/>
  <c r="K11" i="4" l="1"/>
  <c r="J7" i="4" l="1"/>
  <c r="J15" i="4"/>
  <c r="R7" i="4"/>
  <c r="I20" i="4" l="1"/>
  <c r="M11" i="4"/>
  <c r="N11" i="4" l="1"/>
  <c r="I11" i="4" l="1"/>
  <c r="H11" i="4"/>
  <c r="H13" i="4" l="1"/>
  <c r="L11" i="4"/>
  <c r="J11" i="4" l="1"/>
  <c r="J13" i="4"/>
  <c r="K13" i="4"/>
  <c r="O13" i="4" l="1"/>
  <c r="O7" i="4" s="1"/>
  <c r="P7" i="4" s="1"/>
  <c r="K15" i="4"/>
  <c r="Q7" i="4"/>
  <c r="S7" i="4" s="1"/>
  <c r="N15" i="4" l="1"/>
  <c r="M15" i="4"/>
  <c r="T7" i="4"/>
  <c r="C7" i="4" s="1"/>
  <c r="E7" i="4" l="1"/>
  <c r="D7" i="4"/>
  <c r="F7" i="4" s="1"/>
  <c r="L15" i="4"/>
  <c r="O15" i="4" s="1"/>
  <c r="P15" i="4" s="1"/>
  <c r="F8" i="4" l="1"/>
</calcChain>
</file>

<file path=xl/comments1.xml><?xml version="1.0" encoding="utf-8"?>
<comments xmlns="http://schemas.openxmlformats.org/spreadsheetml/2006/main">
  <authors>
    <author>caijian414</author>
    <author>Dell</author>
  </authors>
  <commentList>
    <comment ref="H6" authorId="0" shapeId="0">
      <text>
        <r>
          <rPr>
            <b/>
            <sz val="9"/>
            <color indexed="81"/>
            <rFont val="宋体"/>
            <family val="3"/>
            <charset val="134"/>
          </rPr>
          <t>caijian414:</t>
        </r>
        <r>
          <rPr>
            <sz val="9"/>
            <color indexed="81"/>
            <rFont val="宋体"/>
            <family val="3"/>
            <charset val="134"/>
          </rPr>
          <t xml:space="preserve">
这个是销项目，按照税率把相应的金额填写进去</t>
        </r>
      </text>
    </comment>
    <comment ref="K6" authorId="0" shapeId="0">
      <text>
        <r>
          <rPr>
            <b/>
            <sz val="9"/>
            <color indexed="81"/>
            <rFont val="宋体"/>
            <family val="3"/>
            <charset val="134"/>
          </rPr>
          <t>caijian414:</t>
        </r>
        <r>
          <rPr>
            <sz val="9"/>
            <color indexed="81"/>
            <rFont val="宋体"/>
            <family val="3"/>
            <charset val="134"/>
          </rPr>
          <t xml:space="preserve">
这个是进项，按照相应的税率填写金额，报销和普票税率金额为0</t>
        </r>
      </text>
    </comment>
    <comment ref="C7" authorId="0" shapeId="0">
      <text>
        <r>
          <rPr>
            <b/>
            <sz val="9"/>
            <color indexed="81"/>
            <rFont val="宋体"/>
            <family val="3"/>
            <charset val="134"/>
          </rPr>
          <t>caijian414:</t>
        </r>
        <r>
          <rPr>
            <sz val="9"/>
            <color indexed="81"/>
            <rFont val="宋体"/>
            <family val="3"/>
            <charset val="134"/>
          </rPr>
          <t xml:space="preserve">
这个数据是退出来的，对应的是服务增票6%的税率</t>
        </r>
      </text>
    </comment>
    <comment ref="F8" authorId="1" shapeId="0">
      <text>
        <r>
          <rPr>
            <b/>
            <sz val="9"/>
            <color indexed="81"/>
            <rFont val="宋体"/>
            <family val="3"/>
            <charset val="134"/>
          </rPr>
          <t>Dell:</t>
        </r>
        <r>
          <rPr>
            <sz val="9"/>
            <color indexed="81"/>
            <rFont val="宋体"/>
            <family val="3"/>
            <charset val="134"/>
          </rPr>
          <t xml:space="preserve">
创联进项、附加税收益部分，这个是0就是表示外迁的金额，不会造成 剩余部分多缴纳税，没有税差</t>
        </r>
      </text>
    </comment>
  </commentList>
</comments>
</file>

<file path=xl/sharedStrings.xml><?xml version="1.0" encoding="utf-8"?>
<sst xmlns="http://schemas.openxmlformats.org/spreadsheetml/2006/main" count="47" uniqueCount="47">
  <si>
    <t>附加税流出</t>
  </si>
  <si>
    <t>税率</t>
  </si>
  <si>
    <t>税额</t>
  </si>
  <si>
    <t>（不含税费用）净额</t>
    <phoneticPr fontId="2" type="noConversion"/>
  </si>
  <si>
    <t>节约附加税</t>
    <phoneticPr fontId="2" type="noConversion"/>
  </si>
  <si>
    <t>节约所得税</t>
    <phoneticPr fontId="2" type="noConversion"/>
  </si>
  <si>
    <t>进项增值税</t>
    <phoneticPr fontId="2" type="noConversion"/>
  </si>
  <si>
    <t>毛利润</t>
  </si>
  <si>
    <t>迁出开票金额</t>
    <phoneticPr fontId="2" type="noConversion"/>
  </si>
  <si>
    <t>采购成本（不含税）</t>
  </si>
  <si>
    <t>净毛利</t>
    <phoneticPr fontId="2" type="noConversion"/>
  </si>
  <si>
    <t>现金净流入</t>
    <phoneticPr fontId="2" type="noConversion"/>
  </si>
  <si>
    <t>扣点后流入净额（不含税）</t>
    <phoneticPr fontId="2" type="noConversion"/>
  </si>
  <si>
    <t>扣点后销项</t>
    <phoneticPr fontId="2" type="noConversion"/>
  </si>
  <si>
    <t>总进项</t>
    <phoneticPr fontId="2" type="noConversion"/>
  </si>
  <si>
    <t>-</t>
  </si>
  <si>
    <t>外迁税率</t>
    <phoneticPr fontId="2" type="noConversion"/>
  </si>
  <si>
    <t>过单提留点</t>
    <phoneticPr fontId="2" type="noConversion"/>
  </si>
  <si>
    <t>总销项税额</t>
    <phoneticPr fontId="2" type="noConversion"/>
  </si>
  <si>
    <t>公司提留金额</t>
    <phoneticPr fontId="2" type="noConversion"/>
  </si>
  <si>
    <t>提留计算</t>
    <phoneticPr fontId="2" type="noConversion"/>
  </si>
  <si>
    <t>提留增值税</t>
    <phoneticPr fontId="2" type="noConversion"/>
  </si>
  <si>
    <t>印花税</t>
    <phoneticPr fontId="2" type="noConversion"/>
  </si>
  <si>
    <t>城建税</t>
    <phoneticPr fontId="2" type="noConversion"/>
  </si>
  <si>
    <t>教育附加税</t>
    <phoneticPr fontId="2" type="noConversion"/>
  </si>
  <si>
    <t>税费合计</t>
    <phoneticPr fontId="2" type="noConversion"/>
  </si>
  <si>
    <t>过单净利润</t>
    <phoneticPr fontId="2" type="noConversion"/>
  </si>
  <si>
    <t>扣点后进销项税差额</t>
    <phoneticPr fontId="2" type="noConversion"/>
  </si>
  <si>
    <t>销项现金总流入（合同）</t>
    <phoneticPr fontId="2" type="noConversion"/>
  </si>
  <si>
    <t>现金总流出（采购）</t>
    <phoneticPr fontId="2" type="noConversion"/>
  </si>
  <si>
    <t>过单合同外迁</t>
    <phoneticPr fontId="2" type="noConversion"/>
  </si>
  <si>
    <t>过单合同执行</t>
    <phoneticPr fontId="2" type="noConversion"/>
  </si>
  <si>
    <t>扣点后流入</t>
    <phoneticPr fontId="2" type="noConversion"/>
  </si>
  <si>
    <t>税率</t>
    <phoneticPr fontId="2" type="noConversion"/>
  </si>
  <si>
    <t>方式</t>
    <phoneticPr fontId="2" type="noConversion"/>
  </si>
  <si>
    <t>分包合同金额</t>
    <phoneticPr fontId="2" type="noConversion"/>
  </si>
  <si>
    <t>合同</t>
    <phoneticPr fontId="2" type="noConversion"/>
  </si>
  <si>
    <t>外采</t>
    <phoneticPr fontId="2" type="noConversion"/>
  </si>
  <si>
    <t>过单提留</t>
    <phoneticPr fontId="2" type="noConversion"/>
  </si>
  <si>
    <t>剩余</t>
    <phoneticPr fontId="2" type="noConversion"/>
  </si>
  <si>
    <t>邮寄工本</t>
    <phoneticPr fontId="2" type="noConversion"/>
  </si>
  <si>
    <t>2020华润医药商业护网专项工作项目子项目三终端安全准入采购合同-核算</t>
    <phoneticPr fontId="2" type="noConversion"/>
  </si>
  <si>
    <t>对私打给个人无需管票</t>
    <phoneticPr fontId="2" type="noConversion"/>
  </si>
  <si>
    <t>承诺提现</t>
    <phoneticPr fontId="2" type="noConversion"/>
  </si>
  <si>
    <t>实际提现</t>
    <phoneticPr fontId="2" type="noConversion"/>
  </si>
  <si>
    <t>单满满平台处理</t>
    <phoneticPr fontId="2" type="noConversion"/>
  </si>
  <si>
    <t>税差收入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</si>
</sst>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_ * #,##0.0000000000_ ;_ * \-#,##0.0000000000_ ;_ * &quot;-&quot;??_ ;_ @_ "/>
    <numFmt numFmtId="177" formatCode="0.00_ "/>
  </numFmts>
  <fonts count="9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43" fontId="0" fillId="0" borderId="0" xfId="0" applyNumberFormat="1"/>
    <xf numFmtId="0" fontId="0" fillId="4" borderId="0" xfId="0" applyFill="1"/>
    <xf numFmtId="0" fontId="0" fillId="0" borderId="1" xfId="0" applyBorder="1" applyAlignment="1">
      <alignment horizontal="center" vertical="center"/>
    </xf>
    <xf numFmtId="43" fontId="0" fillId="3" borderId="1" xfId="1" applyFont="1" applyFill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/>
    <xf numFmtId="43" fontId="0" fillId="5" borderId="1" xfId="0" applyNumberFormat="1" applyFill="1" applyBorder="1"/>
    <xf numFmtId="177" fontId="1" fillId="5" borderId="1" xfId="0" applyNumberFormat="1" applyFont="1" applyFill="1" applyBorder="1"/>
    <xf numFmtId="9" fontId="6" fillId="0" borderId="1" xfId="0" applyNumberFormat="1" applyFont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43" fontId="0" fillId="0" borderId="1" xfId="0" applyNumberForma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Fill="1" applyBorder="1" applyAlignment="1">
      <alignment horizontal="center" vertical="center"/>
    </xf>
    <xf numFmtId="43" fontId="0" fillId="6" borderId="1" xfId="1" applyFont="1" applyFill="1" applyBorder="1" applyAlignment="1">
      <alignment horizontal="center" vertical="center"/>
    </xf>
    <xf numFmtId="43" fontId="0" fillId="2" borderId="1" xfId="0" applyNumberFormat="1" applyFill="1" applyBorder="1"/>
    <xf numFmtId="4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43" fontId="0" fillId="0" borderId="1" xfId="0" applyNumberFormat="1" applyBorder="1"/>
    <xf numFmtId="9" fontId="0" fillId="0" borderId="1" xfId="0" applyNumberFormat="1" applyBorder="1"/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6" fillId="5" borderId="1" xfId="0" applyFont="1" applyFill="1" applyBorder="1" applyAlignment="1">
      <alignment horizontal="right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" fillId="0" borderId="0" xfId="0" applyFont="1" applyBorder="1"/>
    <xf numFmtId="43" fontId="0" fillId="0" borderId="0" xfId="0" applyNumberFormat="1" applyBorder="1"/>
    <xf numFmtId="0" fontId="6" fillId="0" borderId="0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  <xf numFmtId="177" fontId="0" fillId="0" borderId="1" xfId="0" applyNumberFormat="1" applyBorder="1"/>
    <xf numFmtId="0" fontId="1" fillId="5" borderId="1" xfId="0" applyFont="1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177" fontId="0" fillId="5" borderId="1" xfId="0" applyNumberFormat="1" applyFill="1" applyBorder="1"/>
  </cellXfs>
  <cellStyles count="3">
    <cellStyle name="常规" xfId="0" builtinId="0"/>
    <cellStyle name="千位分隔" xfId="1" builtinId="3"/>
    <cellStyle name="千位分隔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22"/>
  <sheetViews>
    <sheetView tabSelected="1" zoomScaleNormal="100" workbookViewId="0">
      <selection activeCell="N17" sqref="N17"/>
    </sheetView>
  </sheetViews>
  <sheetFormatPr defaultColWidth="9" defaultRowHeight="13.8" x14ac:dyDescent="0.25"/>
  <cols>
    <col min="2" max="2" width="11.6640625" bestFit="1" customWidth="1"/>
    <col min="3" max="3" width="14.44140625" bestFit="1" customWidth="1"/>
    <col min="4" max="4" width="13.33203125" bestFit="1" customWidth="1"/>
    <col min="5" max="5" width="20.44140625" bestFit="1" customWidth="1"/>
    <col min="6" max="6" width="14.33203125" bestFit="1" customWidth="1"/>
    <col min="7" max="7" width="11.6640625" bestFit="1" customWidth="1"/>
    <col min="8" max="8" width="22.6640625" bestFit="1" customWidth="1"/>
    <col min="9" max="9" width="13.33203125" bestFit="1" customWidth="1"/>
    <col min="10" max="12" width="14.33203125" bestFit="1" customWidth="1"/>
    <col min="13" max="13" width="13.33203125" customWidth="1"/>
    <col min="14" max="14" width="11.6640625" bestFit="1" customWidth="1"/>
    <col min="15" max="15" width="19.88671875" customWidth="1"/>
    <col min="16" max="16" width="14.33203125" bestFit="1" customWidth="1"/>
    <col min="17" max="17" width="25.44140625" customWidth="1"/>
    <col min="18" max="18" width="19.21875" customWidth="1"/>
    <col min="19" max="19" width="14" customWidth="1"/>
    <col min="20" max="20" width="14.88671875" customWidth="1"/>
  </cols>
  <sheetData>
    <row r="1" spans="2:20" x14ac:dyDescent="0.25">
      <c r="B1" s="34" t="s">
        <v>41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2:20" x14ac:dyDescent="0.25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2:20" x14ac:dyDescent="0.2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</row>
    <row r="4" spans="2:20" s="2" customFormat="1" ht="15" customHeight="1" x14ac:dyDescent="0.25">
      <c r="B4" s="10" t="s">
        <v>17</v>
      </c>
      <c r="C4" s="11">
        <v>0.03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</row>
    <row r="5" spans="2:20" s="2" customFormat="1" ht="15" customHeight="1" x14ac:dyDescent="0.25">
      <c r="B5" s="41" t="s">
        <v>30</v>
      </c>
      <c r="C5" s="41"/>
      <c r="D5" s="41"/>
      <c r="E5" s="41"/>
      <c r="F5" s="41"/>
      <c r="G5" s="41"/>
      <c r="H5" s="41" t="s">
        <v>31</v>
      </c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2:20" x14ac:dyDescent="0.25">
      <c r="B6" s="9" t="s">
        <v>16</v>
      </c>
      <c r="C6" s="9" t="s">
        <v>8</v>
      </c>
      <c r="D6" s="9" t="s">
        <v>6</v>
      </c>
      <c r="E6" s="9" t="s">
        <v>3</v>
      </c>
      <c r="F6" s="9" t="s">
        <v>4</v>
      </c>
      <c r="G6" s="9" t="s">
        <v>5</v>
      </c>
      <c r="H6" s="32" t="s">
        <v>28</v>
      </c>
      <c r="I6" s="32"/>
      <c r="J6" s="9" t="s">
        <v>32</v>
      </c>
      <c r="K6" s="32" t="s">
        <v>29</v>
      </c>
      <c r="L6" s="32"/>
      <c r="M6" s="32"/>
      <c r="N6" s="32"/>
      <c r="O6" s="9" t="s">
        <v>0</v>
      </c>
      <c r="P6" s="9" t="s">
        <v>11</v>
      </c>
      <c r="Q6" s="9" t="s">
        <v>12</v>
      </c>
      <c r="R6" s="9" t="s">
        <v>9</v>
      </c>
      <c r="S6" s="9" t="s">
        <v>7</v>
      </c>
      <c r="T6" s="9" t="s">
        <v>10</v>
      </c>
    </row>
    <row r="7" spans="2:20" x14ac:dyDescent="0.25">
      <c r="B7" s="16">
        <v>0.06</v>
      </c>
      <c r="C7" s="17">
        <f>T7*C8</f>
        <v>130668.31942569674</v>
      </c>
      <c r="D7" s="6">
        <f>C7/(1+B7)*B7</f>
        <v>7396.3199674922671</v>
      </c>
      <c r="E7" s="6">
        <f>C7/(1+B7)</f>
        <v>123271.99945820446</v>
      </c>
      <c r="F7" s="6">
        <f>D7*0.12</f>
        <v>887.55839609907207</v>
      </c>
      <c r="G7" s="3"/>
      <c r="H7" s="4">
        <v>243800</v>
      </c>
      <c r="I7" s="4">
        <v>0</v>
      </c>
      <c r="J7" s="5">
        <f>(H7+I7)*(1-C4)</f>
        <v>236486</v>
      </c>
      <c r="K7" s="4">
        <v>96000</v>
      </c>
      <c r="L7" s="4">
        <v>0</v>
      </c>
      <c r="M7" s="4">
        <v>0</v>
      </c>
      <c r="N7" s="4">
        <v>0</v>
      </c>
      <c r="O7" s="5">
        <f>O13*0.12</f>
        <v>1939.4527433628323</v>
      </c>
      <c r="P7" s="8">
        <f>J7-K7-L7-M7-N7-O7-O13</f>
        <v>122384.44106194688</v>
      </c>
      <c r="Q7" s="8">
        <f>H7/(1+H9)+I7/(1+I9)-(J15-J11)</f>
        <v>209279.64601769915</v>
      </c>
      <c r="R7" s="8">
        <f>K7/(1+K9)+L7/(1+L9)+N7/(1+N9)+M7/(1+M9)</f>
        <v>84955.752212389387</v>
      </c>
      <c r="S7" s="8">
        <f>Q7-R7</f>
        <v>124323.89380530977</v>
      </c>
      <c r="T7" s="18">
        <f>S7-O7</f>
        <v>122384.44106194693</v>
      </c>
    </row>
    <row r="8" spans="2:20" x14ac:dyDescent="0.25">
      <c r="B8" s="19"/>
      <c r="C8" s="20">
        <v>1.0676873489135501</v>
      </c>
      <c r="D8" s="6"/>
      <c r="E8" s="6"/>
      <c r="F8" s="21">
        <f>C7-P7-D7-F7</f>
        <v>1.5851719581405632E-7</v>
      </c>
      <c r="G8" s="3"/>
      <c r="H8" s="33" t="s">
        <v>1</v>
      </c>
      <c r="I8" s="33"/>
      <c r="J8" s="33"/>
      <c r="K8" s="33"/>
      <c r="L8" s="33"/>
      <c r="M8" s="3"/>
      <c r="N8" s="3"/>
      <c r="O8" s="40"/>
      <c r="P8" s="40"/>
      <c r="Q8" s="40"/>
      <c r="R8" s="40"/>
      <c r="S8" s="40"/>
      <c r="T8" s="40"/>
    </row>
    <row r="9" spans="2:20" x14ac:dyDescent="0.25">
      <c r="B9" s="40"/>
      <c r="C9" s="40"/>
      <c r="D9" s="40"/>
      <c r="E9" s="40"/>
      <c r="F9" s="40"/>
      <c r="G9" s="40"/>
      <c r="H9" s="7">
        <v>0.13</v>
      </c>
      <c r="I9" s="7">
        <v>0.06</v>
      </c>
      <c r="J9" s="7" t="s">
        <v>15</v>
      </c>
      <c r="K9" s="7">
        <v>0.13</v>
      </c>
      <c r="L9" s="7">
        <v>0.06</v>
      </c>
      <c r="M9" s="7">
        <v>0.03</v>
      </c>
      <c r="N9" s="7">
        <v>0</v>
      </c>
      <c r="O9" s="40"/>
      <c r="P9" s="40"/>
      <c r="Q9" s="40"/>
      <c r="R9" s="40"/>
      <c r="S9" s="40"/>
      <c r="T9" s="40"/>
    </row>
    <row r="10" spans="2:20" x14ac:dyDescent="0.25">
      <c r="B10" s="40"/>
      <c r="C10" s="40"/>
      <c r="D10" s="40"/>
      <c r="E10" s="40"/>
      <c r="F10" s="40"/>
      <c r="G10" s="40"/>
      <c r="H10" s="33" t="s">
        <v>2</v>
      </c>
      <c r="I10" s="33"/>
      <c r="J10" s="33"/>
      <c r="K10" s="33"/>
      <c r="L10" s="33"/>
      <c r="M10" s="24"/>
      <c r="N10" s="24"/>
      <c r="O10" s="40"/>
      <c r="P10" s="40"/>
      <c r="Q10" s="40"/>
      <c r="R10" s="40"/>
      <c r="S10" s="40"/>
      <c r="T10" s="40"/>
    </row>
    <row r="11" spans="2:20" x14ac:dyDescent="0.25">
      <c r="B11" s="40"/>
      <c r="C11" s="40"/>
      <c r="D11" s="40"/>
      <c r="E11" s="40"/>
      <c r="F11" s="40"/>
      <c r="G11" s="40"/>
      <c r="H11" s="23">
        <f>H7/(1+H9)*H9</f>
        <v>28047.787610619474</v>
      </c>
      <c r="I11" s="23">
        <f>I7/(1+I9)*I9</f>
        <v>0</v>
      </c>
      <c r="J11" s="5">
        <f>H13*C4</f>
        <v>841.43362831858417</v>
      </c>
      <c r="K11" s="5">
        <f>K7/(1+K9)*K9</f>
        <v>11044.24778761062</v>
      </c>
      <c r="L11" s="5">
        <f>L7/(1+L9)*L9</f>
        <v>0</v>
      </c>
      <c r="M11" s="5">
        <f>M7/(1+M9)*M9</f>
        <v>0</v>
      </c>
      <c r="N11" s="5">
        <f>N7/(1+N9)*N9</f>
        <v>0</v>
      </c>
      <c r="O11" s="40"/>
      <c r="P11" s="40"/>
      <c r="Q11" s="40"/>
      <c r="R11" s="40"/>
      <c r="S11" s="40"/>
      <c r="T11" s="40"/>
    </row>
    <row r="12" spans="2:20" x14ac:dyDescent="0.25">
      <c r="B12" s="40"/>
      <c r="C12" s="40"/>
      <c r="D12" s="40"/>
      <c r="E12" s="40"/>
      <c r="F12" s="40"/>
      <c r="G12" s="40"/>
      <c r="H12" s="33" t="s">
        <v>18</v>
      </c>
      <c r="I12" s="33"/>
      <c r="J12" s="25" t="s">
        <v>13</v>
      </c>
      <c r="K12" s="33" t="s">
        <v>14</v>
      </c>
      <c r="L12" s="33"/>
      <c r="M12" s="33"/>
      <c r="N12" s="33"/>
      <c r="O12" s="9" t="s">
        <v>27</v>
      </c>
      <c r="P12" s="40"/>
      <c r="Q12" s="40"/>
      <c r="R12" s="40"/>
      <c r="S12" s="40"/>
      <c r="T12" s="40"/>
    </row>
    <row r="13" spans="2:20" x14ac:dyDescent="0.25">
      <c r="B13" s="40"/>
      <c r="C13" s="40"/>
      <c r="D13" s="40"/>
      <c r="E13" s="40"/>
      <c r="F13" s="40"/>
      <c r="G13" s="40"/>
      <c r="H13" s="36">
        <f>H11+I11</f>
        <v>28047.787610619474</v>
      </c>
      <c r="I13" s="36"/>
      <c r="J13" s="23">
        <f>H13*(1-C4)</f>
        <v>27206.35398230089</v>
      </c>
      <c r="K13" s="36">
        <f>K11+L11+M11+N11</f>
        <v>11044.24778761062</v>
      </c>
      <c r="L13" s="36"/>
      <c r="M13" s="36"/>
      <c r="N13" s="36"/>
      <c r="O13" s="8">
        <f>J13-K13</f>
        <v>16162.10619469027</v>
      </c>
      <c r="P13" s="40"/>
      <c r="Q13" s="40"/>
      <c r="R13" s="40"/>
      <c r="S13" s="40"/>
      <c r="T13" s="40"/>
    </row>
    <row r="14" spans="2:20" x14ac:dyDescent="0.25">
      <c r="B14" s="40"/>
      <c r="C14" s="40"/>
      <c r="D14" s="40"/>
      <c r="E14" s="40"/>
      <c r="F14" s="40"/>
      <c r="G14" s="40"/>
      <c r="H14" s="38"/>
      <c r="I14" s="38"/>
      <c r="J14" s="12" t="s">
        <v>19</v>
      </c>
      <c r="K14" s="13" t="s">
        <v>21</v>
      </c>
      <c r="L14" s="13" t="s">
        <v>22</v>
      </c>
      <c r="M14" s="13" t="s">
        <v>23</v>
      </c>
      <c r="N14" s="13" t="s">
        <v>24</v>
      </c>
      <c r="O14" s="13" t="s">
        <v>25</v>
      </c>
      <c r="P14" s="13" t="s">
        <v>26</v>
      </c>
      <c r="Q14" s="40"/>
      <c r="R14" s="40"/>
      <c r="S14" s="40"/>
      <c r="T14" s="40"/>
    </row>
    <row r="15" spans="2:20" x14ac:dyDescent="0.25">
      <c r="B15" s="40"/>
      <c r="C15" s="40"/>
      <c r="D15" s="40"/>
      <c r="E15" s="40"/>
      <c r="F15" s="40"/>
      <c r="G15" s="40"/>
      <c r="H15" s="37" t="s">
        <v>20</v>
      </c>
      <c r="I15" s="37"/>
      <c r="J15" s="22">
        <f>(H7+I7)*C4</f>
        <v>7314</v>
      </c>
      <c r="K15" s="14">
        <f>J11</f>
        <v>841.43362831858417</v>
      </c>
      <c r="L15" s="15">
        <f>(C7+K7+L7+M7+N7+H7+I7)*3/10000</f>
        <v>141.14049582770903</v>
      </c>
      <c r="M15" s="14">
        <f>K15*7%</f>
        <v>58.900353982300899</v>
      </c>
      <c r="N15" s="14">
        <f>K15*5%</f>
        <v>42.071681415929213</v>
      </c>
      <c r="O15" s="14">
        <f>K15+L15+M15+N15</f>
        <v>1083.5461595445233</v>
      </c>
      <c r="P15" s="22">
        <f>J15-O15</f>
        <v>6230.4538404554769</v>
      </c>
      <c r="Q15" s="40"/>
      <c r="R15" s="40"/>
      <c r="S15" s="40"/>
      <c r="T15" s="40"/>
    </row>
    <row r="16" spans="2:20" x14ac:dyDescent="0.25">
      <c r="B16" s="42"/>
      <c r="C16" s="43"/>
      <c r="D16" s="44"/>
      <c r="Q16" s="1"/>
      <c r="R16" s="1"/>
    </row>
    <row r="17" spans="2:18" x14ac:dyDescent="0.25">
      <c r="B17" s="42"/>
      <c r="C17" s="43"/>
      <c r="D17" s="43"/>
      <c r="E17" s="45"/>
      <c r="F17" s="30" t="s">
        <v>36</v>
      </c>
      <c r="G17" s="30" t="s">
        <v>37</v>
      </c>
      <c r="H17" s="30" t="s">
        <v>38</v>
      </c>
      <c r="I17" s="30" t="s">
        <v>40</v>
      </c>
      <c r="J17" s="30" t="s">
        <v>39</v>
      </c>
      <c r="Q17" s="1"/>
      <c r="R17" s="1"/>
    </row>
    <row r="18" spans="2:18" x14ac:dyDescent="0.25">
      <c r="E18" s="45"/>
      <c r="F18" s="28">
        <f>H7</f>
        <v>243800</v>
      </c>
      <c r="G18" s="28">
        <f>K7</f>
        <v>96000</v>
      </c>
      <c r="H18" s="26">
        <v>0</v>
      </c>
      <c r="I18" s="26">
        <v>0</v>
      </c>
      <c r="J18" s="26">
        <f>F18-G18-H18-I18</f>
        <v>147800</v>
      </c>
      <c r="R18" s="1"/>
    </row>
    <row r="19" spans="2:18" x14ac:dyDescent="0.25">
      <c r="E19" s="45"/>
      <c r="F19" s="30" t="s">
        <v>35</v>
      </c>
      <c r="G19" s="30" t="s">
        <v>33</v>
      </c>
      <c r="H19" s="30" t="s">
        <v>34</v>
      </c>
      <c r="I19" s="45"/>
      <c r="J19" s="45"/>
      <c r="R19" s="1"/>
    </row>
    <row r="20" spans="2:18" x14ac:dyDescent="0.25">
      <c r="E20" s="31" t="s">
        <v>43</v>
      </c>
      <c r="F20" s="28">
        <f>J18</f>
        <v>147800</v>
      </c>
      <c r="G20" s="29">
        <v>0.23</v>
      </c>
      <c r="H20" s="27" t="s">
        <v>42</v>
      </c>
      <c r="I20" s="50">
        <f>F20*(1-G20)</f>
        <v>113806</v>
      </c>
      <c r="J20" s="26"/>
    </row>
    <row r="21" spans="2:18" x14ac:dyDescent="0.25">
      <c r="E21" s="46" t="s">
        <v>44</v>
      </c>
      <c r="F21" s="28">
        <f>C7</f>
        <v>130668.31942569674</v>
      </c>
      <c r="G21" s="29">
        <v>7.0000000000000007E-2</v>
      </c>
      <c r="H21" s="27" t="s">
        <v>45</v>
      </c>
      <c r="I21" s="47">
        <f>F21/(1+G21)</f>
        <v>122119.92469691283</v>
      </c>
      <c r="J21" s="26"/>
    </row>
    <row r="22" spans="2:18" x14ac:dyDescent="0.25">
      <c r="E22" s="48" t="s">
        <v>46</v>
      </c>
      <c r="F22" s="49"/>
      <c r="G22" s="49"/>
      <c r="H22" s="49"/>
      <c r="I22" s="47">
        <f>I21-I20</f>
        <v>8313.9246969128289</v>
      </c>
      <c r="J22" s="26"/>
    </row>
  </sheetData>
  <mergeCells count="21">
    <mergeCell ref="E22:H22"/>
    <mergeCell ref="H8:L8"/>
    <mergeCell ref="H10:L10"/>
    <mergeCell ref="H12:I12"/>
    <mergeCell ref="H13:I13"/>
    <mergeCell ref="K6:N6"/>
    <mergeCell ref="K12:N12"/>
    <mergeCell ref="E17:E19"/>
    <mergeCell ref="I19:J19"/>
    <mergeCell ref="B1:T3"/>
    <mergeCell ref="K13:N13"/>
    <mergeCell ref="H15:I15"/>
    <mergeCell ref="H14:I14"/>
    <mergeCell ref="D4:T4"/>
    <mergeCell ref="P12:P13"/>
    <mergeCell ref="O8:T11"/>
    <mergeCell ref="Q12:T15"/>
    <mergeCell ref="B5:G5"/>
    <mergeCell ref="H5:T5"/>
    <mergeCell ref="B9:G15"/>
    <mergeCell ref="H6:I6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过单税费自理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bwjf-02</dc:creator>
  <cp:lastModifiedBy>caiji</cp:lastModifiedBy>
  <dcterms:created xsi:type="dcterms:W3CDTF">2015-06-05T18:19:00Z</dcterms:created>
  <dcterms:modified xsi:type="dcterms:W3CDTF">2020-12-17T13:38:31Z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