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975"/>
  </bookViews>
  <sheets>
    <sheet name="Sheet1" sheetId="1" r:id="rId1"/>
    <sheet name="Sheet2" sheetId="2" r:id="rId2"/>
  </sheets>
  <definedNames>
    <definedName name="_xlnm._FilterDatabase" localSheetId="1" hidden="1">Sheet2!#REF!</definedName>
  </definedNames>
  <calcPr calcId="144525"/>
</workbook>
</file>

<file path=xl/sharedStrings.xml><?xml version="1.0" encoding="utf-8"?>
<sst xmlns="http://schemas.openxmlformats.org/spreadsheetml/2006/main" count="53" uniqueCount="48">
  <si>
    <t>十二月份销售和采购统计表</t>
  </si>
  <si>
    <t>项目编码</t>
  </si>
  <si>
    <t>销售合同金额</t>
  </si>
  <si>
    <t>金额（不含税）</t>
  </si>
  <si>
    <t>销项税</t>
  </si>
  <si>
    <t>采购合同金额</t>
  </si>
  <si>
    <t>进项税</t>
  </si>
  <si>
    <t>应纳税额</t>
  </si>
  <si>
    <t>采购单位</t>
  </si>
  <si>
    <t>加计抵减</t>
  </si>
  <si>
    <t>小计</t>
  </si>
  <si>
    <t>SCL20022</t>
  </si>
  <si>
    <t>创云融达信息技术（天津）有限公司</t>
  </si>
  <si>
    <t>SCL20022-C1</t>
  </si>
  <si>
    <t>创联-金乌（软件）</t>
  </si>
  <si>
    <t>SCL20022-C2</t>
  </si>
  <si>
    <t>创联-数创（软件）</t>
  </si>
  <si>
    <t>创联-金乌（服务）</t>
  </si>
  <si>
    <t>SCL20007</t>
  </si>
  <si>
    <t>北京神州数码有限公司</t>
  </si>
  <si>
    <t>SCL20007-C1</t>
  </si>
  <si>
    <t>山东开物电子技术工程有限公司</t>
  </si>
  <si>
    <t>SCL20007-C2</t>
  </si>
  <si>
    <t>ACL20017</t>
  </si>
  <si>
    <t>ACL20003</t>
  </si>
  <si>
    <t>ACL20001</t>
  </si>
  <si>
    <t>海南苏河汇电子商务服务有限公司</t>
  </si>
  <si>
    <t>ACL20001-C4</t>
  </si>
  <si>
    <t>SCL20020</t>
  </si>
  <si>
    <t>天津瀚海智慧科技有限公司</t>
  </si>
  <si>
    <t>SCL20020-C1</t>
  </si>
  <si>
    <t>WCL20004</t>
  </si>
  <si>
    <t>SCL20018</t>
  </si>
  <si>
    <t>北京恒鑫创科信息技术有限公司</t>
  </si>
  <si>
    <t>SCL20018-C2</t>
  </si>
  <si>
    <t>SCL20018-C3</t>
  </si>
  <si>
    <t>北京安信多乐科技有限公司</t>
  </si>
  <si>
    <t>SCL20018-C1</t>
  </si>
  <si>
    <t>ACL1719</t>
  </si>
  <si>
    <t>SCL20013</t>
  </si>
  <si>
    <t>安徽中时云信息技术有限公司</t>
  </si>
  <si>
    <t>SCL20013-C1</t>
  </si>
  <si>
    <t>北京菲利华</t>
  </si>
  <si>
    <t>SCL20014-C1</t>
  </si>
  <si>
    <t>SCL20002-C1</t>
  </si>
  <si>
    <t>牛吧</t>
  </si>
  <si>
    <t>邦创（北京人工智能科技有限公司</t>
  </si>
  <si>
    <t>SCL20021-C1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</si>
</sst>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1">
    <font>
      <sz val="11"/>
      <color theme="1"/>
      <name val="宋体"/>
      <charset val="134"/>
      <scheme val="minor"/>
    </font>
    <font>
      <sz val="9"/>
      <color rgb="FF555555"/>
      <name val="Helvetica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8" borderId="10" applyNumberFormat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2" fillId="4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19">
    <xf numFmtId="0" fontId="0" fillId="0" borderId="0" xfId="0"/>
    <xf numFmtId="10" fontId="0" fillId="0" borderId="0" xfId="0" applyNumberFormat="1"/>
    <xf numFmtId="176" fontId="0" fillId="0" borderId="0" xfId="0" applyNumberFormat="1"/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0" fillId="0" borderId="1" xfId="0" applyBorder="1"/>
    <xf numFmtId="176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/>
    <xf numFmtId="176" fontId="0" fillId="2" borderId="1" xfId="0" applyNumberFormat="1" applyFill="1" applyBorder="1"/>
    <xf numFmtId="0" fontId="0" fillId="0" borderId="4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2" borderId="1" xfId="0" applyFont="1" applyFill="1" applyBorder="1"/>
    <xf numFmtId="176" fontId="0" fillId="3" borderId="1" xfId="0" applyNumberForma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workbookViewId="0">
      <selection activeCell="L31" sqref="L31"/>
    </sheetView>
  </sheetViews>
  <sheetFormatPr defaultColWidth="9" defaultRowHeight="13.5"/>
  <cols>
    <col min="2" max="2" width="12.375" customWidth="1"/>
    <col min="3" max="3" width="13.625" style="2" customWidth="1"/>
    <col min="4" max="4" width="14.375" style="2" customWidth="1"/>
    <col min="5" max="5" width="31.875" style="2" customWidth="1"/>
    <col min="6" max="6" width="16" style="2" customWidth="1"/>
    <col min="7" max="8" width="14.375" style="2" customWidth="1"/>
    <col min="9" max="9" width="15.125" style="2" customWidth="1"/>
    <col min="10" max="10" width="13.375" style="2" customWidth="1"/>
    <col min="11" max="11" width="16.875" style="2" customWidth="1"/>
    <col min="12" max="12" width="15.5" style="2" customWidth="1"/>
    <col min="13" max="13" width="12.125" style="2" customWidth="1"/>
    <col min="14" max="14" width="16.25" customWidth="1"/>
    <col min="16" max="16" width="22.625" customWidth="1"/>
  </cols>
  <sheetData>
    <row r="1" spans="1:1">
      <c r="A1" t="s">
        <v>0</v>
      </c>
    </row>
    <row r="2" spans="1:12">
      <c r="A2" s="3" t="s">
        <v>1</v>
      </c>
      <c r="B2" s="3" t="s">
        <v>2</v>
      </c>
      <c r="C2" s="4" t="s">
        <v>3</v>
      </c>
      <c r="D2" s="4" t="s">
        <v>4</v>
      </c>
      <c r="E2" s="4"/>
      <c r="F2" s="4"/>
      <c r="G2" s="4" t="s">
        <v>5</v>
      </c>
      <c r="H2" s="5" t="s">
        <v>3</v>
      </c>
      <c r="I2" s="4" t="s">
        <v>6</v>
      </c>
      <c r="J2" s="4"/>
      <c r="K2" s="4"/>
      <c r="L2" s="4" t="s">
        <v>7</v>
      </c>
    </row>
    <row r="3" spans="1:12">
      <c r="A3" s="6"/>
      <c r="B3" s="3"/>
      <c r="C3" s="4"/>
      <c r="D3" s="4"/>
      <c r="E3" s="4" t="s">
        <v>8</v>
      </c>
      <c r="F3" s="4"/>
      <c r="G3" s="4"/>
      <c r="H3" s="7"/>
      <c r="I3" s="9" t="s">
        <v>6</v>
      </c>
      <c r="J3" s="9" t="s">
        <v>9</v>
      </c>
      <c r="K3" s="9" t="s">
        <v>10</v>
      </c>
      <c r="L3" s="4"/>
    </row>
    <row r="4" spans="1:12">
      <c r="A4" s="8" t="s">
        <v>11</v>
      </c>
      <c r="B4" s="6">
        <v>65880201</v>
      </c>
      <c r="C4" s="9">
        <f>B4/(1+13%)</f>
        <v>58301062.8318584</v>
      </c>
      <c r="D4" s="9">
        <f>C4*13%</f>
        <v>7579138.16814159</v>
      </c>
      <c r="E4" s="10" t="s">
        <v>12</v>
      </c>
      <c r="F4" s="10" t="s">
        <v>13</v>
      </c>
      <c r="G4" s="10">
        <v>28050000</v>
      </c>
      <c r="H4" s="9">
        <f>G4/(1+13%)</f>
        <v>24823008.8495575</v>
      </c>
      <c r="I4" s="9">
        <f>H4*13%</f>
        <v>3226991.15044248</v>
      </c>
      <c r="J4" s="9">
        <f t="shared" ref="J4:J9" si="0">I4*10%</f>
        <v>322699.115044248</v>
      </c>
      <c r="K4" s="9">
        <f t="shared" ref="K4:K9" si="1">I4+J4</f>
        <v>3549690.26548673</v>
      </c>
      <c r="L4" s="9"/>
    </row>
    <row r="5" spans="1:11">
      <c r="A5" s="11"/>
      <c r="B5" s="6"/>
      <c r="C5" s="9"/>
      <c r="D5" s="9"/>
      <c r="E5" s="12" t="s">
        <v>14</v>
      </c>
      <c r="F5" s="13" t="s">
        <v>15</v>
      </c>
      <c r="G5" s="9">
        <v>10000000</v>
      </c>
      <c r="H5" s="9">
        <f>G5/(1+13%)</f>
        <v>8849557.52212389</v>
      </c>
      <c r="I5" s="9">
        <f>H5*13%</f>
        <v>1150442.47787611</v>
      </c>
      <c r="J5" s="9">
        <f t="shared" si="0"/>
        <v>115044.247787611</v>
      </c>
      <c r="K5" s="9">
        <f t="shared" si="1"/>
        <v>1265486.72566372</v>
      </c>
    </row>
    <row r="6" spans="1:11">
      <c r="A6" s="11"/>
      <c r="B6" s="6"/>
      <c r="C6" s="9"/>
      <c r="D6" s="9"/>
      <c r="E6" s="9" t="s">
        <v>16</v>
      </c>
      <c r="F6" s="9"/>
      <c r="G6" s="9">
        <v>5300000</v>
      </c>
      <c r="H6" s="9">
        <f>G6/(1+13%)</f>
        <v>4690265.48672566</v>
      </c>
      <c r="I6" s="9">
        <f>H6*13%</f>
        <v>609734.513274336</v>
      </c>
      <c r="J6" s="9">
        <f t="shared" si="0"/>
        <v>60973.4513274336</v>
      </c>
      <c r="K6" s="9">
        <f t="shared" si="1"/>
        <v>670707.96460177</v>
      </c>
    </row>
    <row r="7" spans="1:12">
      <c r="A7" s="14"/>
      <c r="B7" s="6"/>
      <c r="C7" s="9"/>
      <c r="D7" s="9"/>
      <c r="E7" s="12" t="s">
        <v>17</v>
      </c>
      <c r="F7" s="12"/>
      <c r="G7" s="9">
        <v>20069000</v>
      </c>
      <c r="H7" s="9">
        <f>G7/(1+6%)</f>
        <v>18933018.8679245</v>
      </c>
      <c r="I7" s="9">
        <f>H7*6%</f>
        <v>1135981.13207547</v>
      </c>
      <c r="J7" s="9">
        <f t="shared" si="0"/>
        <v>113598.113207547</v>
      </c>
      <c r="K7" s="9">
        <f t="shared" si="1"/>
        <v>1249579.24528302</v>
      </c>
      <c r="L7" s="2">
        <f>D4-K4-K5-K6-K7</f>
        <v>843673.967106354</v>
      </c>
    </row>
    <row r="8" spans="1:12">
      <c r="A8" s="15" t="s">
        <v>18</v>
      </c>
      <c r="B8" s="6">
        <v>770000</v>
      </c>
      <c r="C8" s="9">
        <f>B8/(1+13%)</f>
        <v>681415.92920354</v>
      </c>
      <c r="D8" s="9">
        <f>C8*13%</f>
        <v>88584.0707964602</v>
      </c>
      <c r="E8" s="9" t="s">
        <v>19</v>
      </c>
      <c r="F8" s="9" t="s">
        <v>20</v>
      </c>
      <c r="G8" s="9">
        <v>615000</v>
      </c>
      <c r="H8" s="9">
        <f>G8/(1+13%)</f>
        <v>544247.78761062</v>
      </c>
      <c r="I8" s="9">
        <f>H8*13%</f>
        <v>70752.2123893806</v>
      </c>
      <c r="J8" s="9">
        <f t="shared" si="0"/>
        <v>7075.22123893806</v>
      </c>
      <c r="K8" s="9">
        <f t="shared" si="1"/>
        <v>77827.4336283187</v>
      </c>
      <c r="L8" s="2">
        <f>D8-K8</f>
        <v>10756.6371681415</v>
      </c>
    </row>
    <row r="9" spans="1:11">
      <c r="A9" s="16"/>
      <c r="B9" s="6"/>
      <c r="C9" s="9"/>
      <c r="D9" s="9"/>
      <c r="E9" s="10" t="s">
        <v>21</v>
      </c>
      <c r="F9" s="10" t="s">
        <v>22</v>
      </c>
      <c r="G9" s="10">
        <v>122575</v>
      </c>
      <c r="H9" s="9">
        <f>G9/(1+6%)</f>
        <v>115636.79245283</v>
      </c>
      <c r="I9" s="9">
        <f>H9*6%</f>
        <v>6938.20754716981</v>
      </c>
      <c r="J9" s="9">
        <f t="shared" si="0"/>
        <v>693.820754716981</v>
      </c>
      <c r="K9" s="9">
        <f t="shared" si="1"/>
        <v>7632.02830188679</v>
      </c>
    </row>
    <row r="10" spans="1:11">
      <c r="A10" s="6" t="s">
        <v>23</v>
      </c>
      <c r="B10" s="6">
        <v>192000</v>
      </c>
      <c r="C10" s="9">
        <f t="shared" ref="C10:C15" si="2">B10/(1+6%)</f>
        <v>181132.075471698</v>
      </c>
      <c r="D10" s="9">
        <f t="shared" ref="D10:D15" si="3">C10*6%</f>
        <v>10867.9245283019</v>
      </c>
      <c r="E10" s="9"/>
      <c r="F10" s="9"/>
      <c r="G10" s="9"/>
      <c r="H10" s="9">
        <f t="shared" ref="H10:H16" si="4">G10/(1+6%)</f>
        <v>0</v>
      </c>
      <c r="I10" s="9">
        <f t="shared" ref="I10:I16" si="5">H10*6%</f>
        <v>0</v>
      </c>
      <c r="J10" s="9">
        <f t="shared" ref="J10:J19" si="6">I10*10%</f>
        <v>0</v>
      </c>
      <c r="K10" s="9">
        <f t="shared" ref="K10:K19" si="7">I10+J10</f>
        <v>0</v>
      </c>
    </row>
    <row r="11" spans="1:11">
      <c r="A11" s="6" t="s">
        <v>24</v>
      </c>
      <c r="B11" s="6">
        <v>22000</v>
      </c>
      <c r="C11" s="9">
        <f t="shared" si="2"/>
        <v>20754.7169811321</v>
      </c>
      <c r="D11" s="9">
        <f t="shared" si="3"/>
        <v>1245.28301886792</v>
      </c>
      <c r="E11" s="9"/>
      <c r="F11" s="9"/>
      <c r="G11" s="9"/>
      <c r="H11" s="9">
        <f t="shared" si="4"/>
        <v>0</v>
      </c>
      <c r="I11" s="9">
        <f t="shared" si="5"/>
        <v>0</v>
      </c>
      <c r="J11" s="9">
        <f t="shared" si="6"/>
        <v>0</v>
      </c>
      <c r="K11" s="9">
        <f t="shared" si="7"/>
        <v>0</v>
      </c>
    </row>
    <row r="12" spans="1:12">
      <c r="A12" s="6" t="s">
        <v>25</v>
      </c>
      <c r="B12" s="6">
        <v>1140560</v>
      </c>
      <c r="C12" s="9">
        <f t="shared" si="2"/>
        <v>1076000</v>
      </c>
      <c r="D12" s="9">
        <f t="shared" si="3"/>
        <v>64560</v>
      </c>
      <c r="E12" s="9" t="s">
        <v>26</v>
      </c>
      <c r="F12" s="9" t="s">
        <v>27</v>
      </c>
      <c r="G12" s="9">
        <v>345420</v>
      </c>
      <c r="H12" s="9">
        <f t="shared" si="4"/>
        <v>325867.924528302</v>
      </c>
      <c r="I12" s="9">
        <f t="shared" si="5"/>
        <v>19552.0754716981</v>
      </c>
      <c r="J12" s="9">
        <f t="shared" si="6"/>
        <v>1955.20754716981</v>
      </c>
      <c r="K12" s="9">
        <f t="shared" si="7"/>
        <v>21507.2830188679</v>
      </c>
      <c r="L12" s="2">
        <f>D12-K12</f>
        <v>43052.7169811321</v>
      </c>
    </row>
    <row r="13" spans="1:12">
      <c r="A13" s="6" t="s">
        <v>28</v>
      </c>
      <c r="B13" s="6">
        <v>954000</v>
      </c>
      <c r="C13" s="9">
        <f t="shared" si="2"/>
        <v>900000</v>
      </c>
      <c r="D13" s="9">
        <f t="shared" si="3"/>
        <v>54000</v>
      </c>
      <c r="E13" s="17" t="s">
        <v>29</v>
      </c>
      <c r="F13" s="17" t="s">
        <v>30</v>
      </c>
      <c r="G13" s="10">
        <v>896855.5</v>
      </c>
      <c r="H13" s="9">
        <f t="shared" si="4"/>
        <v>846090.094339623</v>
      </c>
      <c r="I13" s="9">
        <f t="shared" si="5"/>
        <v>50765.4056603774</v>
      </c>
      <c r="J13" s="9">
        <f t="shared" si="6"/>
        <v>5076.54056603774</v>
      </c>
      <c r="K13" s="9">
        <f t="shared" si="7"/>
        <v>55841.9462264151</v>
      </c>
      <c r="L13" s="2">
        <f>D13-K13</f>
        <v>-1841.9462264151</v>
      </c>
    </row>
    <row r="14" spans="1:11">
      <c r="A14" s="6" t="s">
        <v>31</v>
      </c>
      <c r="B14" s="6">
        <v>368198</v>
      </c>
      <c r="C14" s="9">
        <f t="shared" si="2"/>
        <v>347356.603773585</v>
      </c>
      <c r="D14" s="9">
        <f t="shared" si="3"/>
        <v>20841.3962264151</v>
      </c>
      <c r="E14" s="9"/>
      <c r="F14" s="9"/>
      <c r="G14" s="9"/>
      <c r="H14" s="9">
        <f t="shared" si="4"/>
        <v>0</v>
      </c>
      <c r="I14" s="9">
        <f t="shared" si="5"/>
        <v>0</v>
      </c>
      <c r="J14" s="9">
        <f t="shared" si="6"/>
        <v>0</v>
      </c>
      <c r="K14" s="9">
        <f t="shared" si="7"/>
        <v>0</v>
      </c>
    </row>
    <row r="15" spans="1:11">
      <c r="A15" s="8" t="s">
        <v>32</v>
      </c>
      <c r="B15" s="6">
        <v>896000</v>
      </c>
      <c r="C15" s="9">
        <f t="shared" si="2"/>
        <v>845283.018867924</v>
      </c>
      <c r="D15" s="9">
        <f t="shared" si="3"/>
        <v>50716.9811320755</v>
      </c>
      <c r="E15" s="10" t="s">
        <v>33</v>
      </c>
      <c r="F15" s="10" t="s">
        <v>34</v>
      </c>
      <c r="G15" s="10">
        <v>295000</v>
      </c>
      <c r="H15" s="9">
        <f t="shared" si="4"/>
        <v>278301.886792453</v>
      </c>
      <c r="I15" s="9">
        <f t="shared" si="5"/>
        <v>16698.1132075472</v>
      </c>
      <c r="J15" s="9">
        <f t="shared" si="6"/>
        <v>1669.81132075472</v>
      </c>
      <c r="K15" s="9">
        <f t="shared" si="7"/>
        <v>18367.9245283019</v>
      </c>
    </row>
    <row r="16" spans="1:11">
      <c r="A16" s="11"/>
      <c r="B16" s="6"/>
      <c r="C16" s="9"/>
      <c r="D16" s="9"/>
      <c r="E16" s="9" t="s">
        <v>26</v>
      </c>
      <c r="F16" s="18" t="s">
        <v>35</v>
      </c>
      <c r="G16" s="9">
        <v>248560</v>
      </c>
      <c r="H16" s="9">
        <f t="shared" si="4"/>
        <v>234490.566037736</v>
      </c>
      <c r="I16" s="9">
        <f t="shared" si="5"/>
        <v>14069.4339622642</v>
      </c>
      <c r="J16" s="9">
        <f t="shared" si="6"/>
        <v>1406.94339622642</v>
      </c>
      <c r="K16" s="9">
        <f t="shared" si="7"/>
        <v>15476.3773584906</v>
      </c>
    </row>
    <row r="17" spans="1:12">
      <c r="A17" s="14"/>
      <c r="B17" s="6"/>
      <c r="C17" s="9"/>
      <c r="D17" s="9"/>
      <c r="E17" s="10" t="s">
        <v>36</v>
      </c>
      <c r="F17" s="10" t="s">
        <v>37</v>
      </c>
      <c r="G17" s="10">
        <v>300000</v>
      </c>
      <c r="H17" s="9">
        <f>G17/(1+3%)</f>
        <v>291262.13592233</v>
      </c>
      <c r="I17" s="9">
        <f>H17*3%</f>
        <v>8737.8640776699</v>
      </c>
      <c r="J17" s="9">
        <f t="shared" si="6"/>
        <v>873.78640776699</v>
      </c>
      <c r="K17" s="9">
        <f t="shared" si="7"/>
        <v>9611.65048543689</v>
      </c>
      <c r="L17" s="2">
        <f>D15-K15-K16-K17</f>
        <v>7261.02875984608</v>
      </c>
    </row>
    <row r="18" spans="1:11">
      <c r="A18" s="6" t="s">
        <v>38</v>
      </c>
      <c r="B18" s="6">
        <v>180000</v>
      </c>
      <c r="C18" s="9">
        <f>B18/(1+6%)</f>
        <v>169811.320754717</v>
      </c>
      <c r="D18" s="9">
        <f>C18*6%</f>
        <v>10188.679245283</v>
      </c>
      <c r="E18" s="9"/>
      <c r="F18" s="9"/>
      <c r="G18" s="9"/>
      <c r="H18" s="9">
        <f>G18/(1+6%)</f>
        <v>0</v>
      </c>
      <c r="I18" s="9">
        <f>H18*6%</f>
        <v>0</v>
      </c>
      <c r="J18" s="9">
        <f t="shared" si="6"/>
        <v>0</v>
      </c>
      <c r="K18" s="9">
        <f t="shared" si="7"/>
        <v>0</v>
      </c>
    </row>
    <row r="19" spans="1:12">
      <c r="A19" s="6" t="s">
        <v>39</v>
      </c>
      <c r="B19" s="6">
        <v>3750000</v>
      </c>
      <c r="C19" s="9">
        <f>B19/(1+6%)</f>
        <v>3537735.8490566</v>
      </c>
      <c r="D19" s="9">
        <f>C19*6%</f>
        <v>212264.150943396</v>
      </c>
      <c r="E19" s="9" t="s">
        <v>40</v>
      </c>
      <c r="F19" s="9" t="s">
        <v>41</v>
      </c>
      <c r="G19" s="9">
        <v>3693750</v>
      </c>
      <c r="H19" s="9">
        <f>G19/(1+6%)</f>
        <v>3484669.81132075</v>
      </c>
      <c r="I19" s="9">
        <f>H19*6%</f>
        <v>209080.188679245</v>
      </c>
      <c r="J19" s="9">
        <f t="shared" si="6"/>
        <v>20908.0188679245</v>
      </c>
      <c r="K19" s="9">
        <f t="shared" si="7"/>
        <v>229988.20754717</v>
      </c>
      <c r="L19" s="2">
        <f>D19-K19</f>
        <v>-17724.0566037736</v>
      </c>
    </row>
    <row r="20" spans="1:11">
      <c r="A20" s="6"/>
      <c r="B20" s="6"/>
      <c r="C20" s="9"/>
      <c r="D20" s="9"/>
      <c r="E20" s="9"/>
      <c r="F20" s="9"/>
      <c r="G20" s="9"/>
      <c r="H20" s="9"/>
      <c r="I20" s="9"/>
      <c r="J20" s="9"/>
      <c r="K20" s="9"/>
    </row>
    <row r="21" spans="1:11">
      <c r="A21" s="6"/>
      <c r="B21" s="6"/>
      <c r="C21" s="9"/>
      <c r="D21" s="9"/>
      <c r="E21" s="9"/>
      <c r="F21" s="9"/>
      <c r="G21" s="9"/>
      <c r="H21" s="9"/>
      <c r="I21" s="9"/>
      <c r="J21" s="9"/>
      <c r="K21" s="9"/>
    </row>
    <row r="22" spans="1:11">
      <c r="A22" s="6"/>
      <c r="B22" s="6"/>
      <c r="C22" s="9">
        <f t="shared" ref="C22:C30" si="8">B22/(1+13%)</f>
        <v>0</v>
      </c>
      <c r="D22" s="9">
        <f t="shared" ref="D22:D30" si="9">C22*13%</f>
        <v>0</v>
      </c>
      <c r="E22" s="10" t="s">
        <v>42</v>
      </c>
      <c r="F22" s="10"/>
      <c r="G22" s="10">
        <v>85000</v>
      </c>
      <c r="H22" s="9">
        <f t="shared" ref="H22:H35" si="10">G22/(1+6%)</f>
        <v>80188.679245283</v>
      </c>
      <c r="I22" s="9">
        <f t="shared" ref="I22:I36" si="11">H22*6%</f>
        <v>4811.32075471698</v>
      </c>
      <c r="J22" s="9">
        <f t="shared" ref="J22:J36" si="12">I22*10%</f>
        <v>481.132075471698</v>
      </c>
      <c r="K22" s="9">
        <f t="shared" ref="K22:K36" si="13">I22+J22</f>
        <v>5292.45283018868</v>
      </c>
    </row>
    <row r="23" spans="1:11">
      <c r="A23" s="6"/>
      <c r="B23" s="6"/>
      <c r="C23" s="9">
        <f t="shared" si="8"/>
        <v>0</v>
      </c>
      <c r="D23" s="9">
        <f t="shared" si="9"/>
        <v>0</v>
      </c>
      <c r="E23" s="10" t="s">
        <v>26</v>
      </c>
      <c r="F23" s="10" t="s">
        <v>43</v>
      </c>
      <c r="G23" s="10">
        <v>297000</v>
      </c>
      <c r="H23" s="9">
        <f t="shared" si="10"/>
        <v>280188.679245283</v>
      </c>
      <c r="I23" s="9">
        <f t="shared" si="11"/>
        <v>16811.320754717</v>
      </c>
      <c r="J23" s="9">
        <f t="shared" si="12"/>
        <v>1681.1320754717</v>
      </c>
      <c r="K23" s="9">
        <f t="shared" si="13"/>
        <v>18492.4528301887</v>
      </c>
    </row>
    <row r="24" spans="1:11">
      <c r="A24" s="6"/>
      <c r="B24" s="6"/>
      <c r="C24" s="9">
        <f t="shared" si="8"/>
        <v>0</v>
      </c>
      <c r="D24" s="9">
        <f t="shared" si="9"/>
        <v>0</v>
      </c>
      <c r="E24" s="10" t="s">
        <v>26</v>
      </c>
      <c r="F24" s="10" t="s">
        <v>44</v>
      </c>
      <c r="G24" s="10">
        <v>496630.6</v>
      </c>
      <c r="H24" s="9">
        <f t="shared" si="10"/>
        <v>468519.433962264</v>
      </c>
      <c r="I24" s="9">
        <f t="shared" si="11"/>
        <v>28111.1660377358</v>
      </c>
      <c r="J24" s="9">
        <f t="shared" si="12"/>
        <v>2811.11660377358</v>
      </c>
      <c r="K24" s="9">
        <f t="shared" si="13"/>
        <v>30922.2826415094</v>
      </c>
    </row>
    <row r="25" spans="1:11">
      <c r="A25" s="6"/>
      <c r="B25" s="6"/>
      <c r="C25" s="9">
        <f t="shared" si="8"/>
        <v>0</v>
      </c>
      <c r="D25" s="9">
        <f t="shared" si="9"/>
        <v>0</v>
      </c>
      <c r="E25" s="9" t="s">
        <v>45</v>
      </c>
      <c r="F25" s="9"/>
      <c r="G25" s="9">
        <v>780000</v>
      </c>
      <c r="H25" s="9">
        <f t="shared" si="10"/>
        <v>735849.056603773</v>
      </c>
      <c r="I25" s="9">
        <f t="shared" si="11"/>
        <v>44150.9433962264</v>
      </c>
      <c r="J25" s="9">
        <f t="shared" si="12"/>
        <v>4415.09433962264</v>
      </c>
      <c r="K25" s="9">
        <f t="shared" si="13"/>
        <v>48566.0377358491</v>
      </c>
    </row>
    <row r="26" spans="1:11">
      <c r="A26" s="6"/>
      <c r="B26" s="6"/>
      <c r="C26" s="9">
        <f t="shared" si="8"/>
        <v>0</v>
      </c>
      <c r="D26" s="9">
        <f t="shared" si="9"/>
        <v>0</v>
      </c>
      <c r="E26" s="10" t="s">
        <v>46</v>
      </c>
      <c r="F26" s="10" t="s">
        <v>47</v>
      </c>
      <c r="G26" s="10">
        <v>250000</v>
      </c>
      <c r="H26" s="9">
        <f>G26/(1+1%)</f>
        <v>247524.752475248</v>
      </c>
      <c r="I26" s="9">
        <f>H26*1%</f>
        <v>2475.24752475248</v>
      </c>
      <c r="J26" s="9">
        <f t="shared" si="12"/>
        <v>247.524752475248</v>
      </c>
      <c r="K26" s="9">
        <f t="shared" si="13"/>
        <v>2722.77227722772</v>
      </c>
    </row>
    <row r="27" spans="1:11">
      <c r="A27" s="6"/>
      <c r="B27" s="6"/>
      <c r="C27" s="9">
        <f t="shared" si="8"/>
        <v>0</v>
      </c>
      <c r="D27" s="9">
        <f t="shared" si="9"/>
        <v>0</v>
      </c>
      <c r="E27" s="9"/>
      <c r="F27" s="9"/>
      <c r="G27" s="9"/>
      <c r="H27" s="9">
        <f t="shared" si="10"/>
        <v>0</v>
      </c>
      <c r="I27" s="9">
        <f t="shared" si="11"/>
        <v>0</v>
      </c>
      <c r="J27" s="9">
        <f t="shared" si="12"/>
        <v>0</v>
      </c>
      <c r="K27" s="9">
        <f t="shared" si="13"/>
        <v>0</v>
      </c>
    </row>
    <row r="28" ht="15" customHeight="1" spans="1:11">
      <c r="A28" s="6"/>
      <c r="B28" s="6"/>
      <c r="C28" s="9">
        <f t="shared" si="8"/>
        <v>0</v>
      </c>
      <c r="D28" s="9">
        <f t="shared" si="9"/>
        <v>0</v>
      </c>
      <c r="E28" s="9"/>
      <c r="F28" s="9"/>
      <c r="G28" s="9"/>
      <c r="H28" s="9">
        <f t="shared" si="10"/>
        <v>0</v>
      </c>
      <c r="I28" s="9">
        <f t="shared" si="11"/>
        <v>0</v>
      </c>
      <c r="J28" s="9">
        <f t="shared" si="12"/>
        <v>0</v>
      </c>
      <c r="K28" s="9">
        <f t="shared" si="13"/>
        <v>0</v>
      </c>
    </row>
    <row r="29" ht="15" customHeight="1" spans="1:11">
      <c r="A29" s="6"/>
      <c r="B29" s="6"/>
      <c r="C29" s="9">
        <f t="shared" si="8"/>
        <v>0</v>
      </c>
      <c r="D29" s="9">
        <f t="shared" si="9"/>
        <v>0</v>
      </c>
      <c r="E29" s="9"/>
      <c r="F29" s="9"/>
      <c r="G29" s="9"/>
      <c r="H29" s="9">
        <f t="shared" si="10"/>
        <v>0</v>
      </c>
      <c r="I29" s="9">
        <f t="shared" si="11"/>
        <v>0</v>
      </c>
      <c r="J29" s="9">
        <f t="shared" si="12"/>
        <v>0</v>
      </c>
      <c r="K29" s="9">
        <f t="shared" si="13"/>
        <v>0</v>
      </c>
    </row>
    <row r="30" ht="15" customHeight="1" spans="1:11">
      <c r="A30" s="6"/>
      <c r="B30" s="6"/>
      <c r="C30" s="9">
        <f t="shared" si="8"/>
        <v>0</v>
      </c>
      <c r="D30" s="9">
        <f t="shared" si="9"/>
        <v>0</v>
      </c>
      <c r="E30" s="9"/>
      <c r="F30" s="9"/>
      <c r="G30" s="9"/>
      <c r="H30" s="9">
        <f t="shared" si="10"/>
        <v>0</v>
      </c>
      <c r="I30" s="9">
        <f t="shared" si="11"/>
        <v>0</v>
      </c>
      <c r="J30" s="9">
        <f t="shared" si="12"/>
        <v>0</v>
      </c>
      <c r="K30" s="9">
        <f t="shared" si="13"/>
        <v>0</v>
      </c>
    </row>
    <row r="31" spans="1:12">
      <c r="A31" s="6"/>
      <c r="B31" s="6">
        <f>SUM(B4:B30)</f>
        <v>74152959</v>
      </c>
      <c r="C31" s="9">
        <f>SUM(C4:C30)</f>
        <v>66060552.3459676</v>
      </c>
      <c r="D31" s="9">
        <f>SUM(D4:D30)</f>
        <v>8092406.65403239</v>
      </c>
      <c r="E31" s="9"/>
      <c r="F31" s="9"/>
      <c r="G31" s="9">
        <f>SUM(G4:G30)</f>
        <v>71844791.1</v>
      </c>
      <c r="H31" s="9">
        <f>SUM(H4:H30)</f>
        <v>65228688.326868</v>
      </c>
      <c r="I31" s="9">
        <f>SUM(I4:I30)</f>
        <v>6616102.7731319</v>
      </c>
      <c r="J31" s="9">
        <f>SUM(J4:J30)</f>
        <v>661610.277313189</v>
      </c>
      <c r="K31" s="9">
        <f>SUM(K4:K30)</f>
        <v>7277713.05044509</v>
      </c>
      <c r="L31" s="2">
        <f>D31-K31</f>
        <v>814693.603587298</v>
      </c>
    </row>
  </sheetData>
  <mergeCells count="11">
    <mergeCell ref="I2:K2"/>
    <mergeCell ref="A2:A3"/>
    <mergeCell ref="A4:A7"/>
    <mergeCell ref="A8:A9"/>
    <mergeCell ref="A15:A17"/>
    <mergeCell ref="B2:B3"/>
    <mergeCell ref="C2:C3"/>
    <mergeCell ref="D2:D3"/>
    <mergeCell ref="G2:G3"/>
    <mergeCell ref="H2:H3"/>
    <mergeCell ref="L2:L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4" sqref="D4"/>
    </sheetView>
  </sheetViews>
  <sheetFormatPr defaultColWidth="9" defaultRowHeight="13.5"/>
  <cols>
    <col min="1" max="1" width="63.625" customWidth="1"/>
    <col min="2" max="2" width="15.25" customWidth="1"/>
    <col min="3" max="3" width="17.625" customWidth="1"/>
    <col min="4" max="4" width="15.125" style="1" customWidth="1"/>
    <col min="5" max="5" width="17.625" customWidth="1"/>
    <col min="6" max="6" width="15.625" customWidth="1"/>
    <col min="7" max="7" width="19.875" customWidth="1"/>
    <col min="8" max="8" width="22.75" customWidth="1"/>
    <col min="9" max="9" width="17.875" customWidth="1"/>
  </cols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杨霞</cp:lastModifiedBy>
  <dcterms:created xsi:type="dcterms:W3CDTF">2006-09-16T00:00:00Z</dcterms:created>
  <dcterms:modified xsi:type="dcterms:W3CDTF">2020-12-21T09:52:46Z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</vt:lpwstr>
  </property>
</Properties>
</file>