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af\Desktop\todo\品恩\"/>
    </mc:Choice>
  </mc:AlternateContent>
  <xr:revisionPtr revIDLastSave="0" documentId="13_ncr:1_{ABA77222-76B0-450C-94BC-7FD6CFAA4A1F}" xr6:coauthVersionLast="45" xr6:coauthVersionMax="45" xr10:uidLastSave="{00000000-0000-0000-0000-000000000000}"/>
  <bookViews>
    <workbookView xWindow="-108" yWindow="-108" windowWidth="23256" windowHeight="12720" tabRatio="566" activeTab="3" xr2:uid="{00000000-000D-0000-FFFF-FFFF00000000}"/>
  </bookViews>
  <sheets>
    <sheet name="报价总表" sheetId="11" r:id="rId1"/>
    <sheet name="ITiMe自动化监控" sheetId="10" r:id="rId2"/>
    <sheet name="ITiMe监控授权点数" sheetId="14" r:id="rId3"/>
    <sheet name="二次开发" sheetId="17" r:id="rId4"/>
    <sheet name="二次开发报价" sheetId="16" state="hidden" r:id="rId5"/>
  </sheets>
  <definedNames>
    <definedName name="_xlnm.Print_Area" localSheetId="2">ITiMe监控授权点数!$A$1:$I$27</definedName>
    <definedName name="_xlnm.Print_Area" localSheetId="0">报价总表!$A$1:$H$20</definedName>
    <definedName name="_xlnm.Print_Area" localSheetId="4">二次开发报价!$A$1:$J$20</definedName>
  </definedNames>
  <calcPr calcId="191029"/>
</workbook>
</file>

<file path=xl/calcChain.xml><?xml version="1.0" encoding="utf-8"?>
<calcChain xmlns="http://schemas.openxmlformats.org/spreadsheetml/2006/main">
  <c r="F19" i="11" l="1"/>
  <c r="F25" i="14" l="1"/>
  <c r="G6" i="17" l="1"/>
  <c r="D6" i="17"/>
  <c r="D5" i="17"/>
  <c r="D4" i="17"/>
  <c r="D3" i="17"/>
  <c r="H14" i="17" l="1"/>
  <c r="G14" i="17"/>
  <c r="I14" i="17" s="1"/>
  <c r="G11" i="11" s="1"/>
  <c r="H13" i="17"/>
  <c r="I13" i="17" s="1"/>
  <c r="H12" i="17"/>
  <c r="I12" i="17" s="1"/>
  <c r="H11" i="17"/>
  <c r="I11" i="17" s="1"/>
  <c r="H10" i="17"/>
  <c r="I10" i="17" s="1"/>
  <c r="H9" i="17"/>
  <c r="I9" i="17" s="1"/>
  <c r="I17" i="16" l="1"/>
  <c r="E10" i="11" l="1"/>
  <c r="G13" i="11" l="1"/>
  <c r="D4" i="10"/>
  <c r="G19" i="16"/>
  <c r="I19" i="16" s="1"/>
  <c r="I18" i="16"/>
  <c r="I16" i="16"/>
  <c r="I15" i="16"/>
  <c r="I14" i="16"/>
  <c r="I13" i="16"/>
  <c r="I12" i="16"/>
  <c r="I11" i="16"/>
  <c r="I10" i="16"/>
  <c r="I9" i="16"/>
  <c r="G6" i="16"/>
  <c r="D6" i="16"/>
  <c r="D5" i="16"/>
  <c r="D4" i="16"/>
  <c r="D3" i="16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F6" i="14"/>
  <c r="D6" i="14"/>
  <c r="D5" i="14"/>
  <c r="D4" i="14"/>
  <c r="D3" i="14"/>
  <c r="G31" i="10"/>
  <c r="G30" i="10"/>
  <c r="G29" i="10"/>
  <c r="G28" i="10"/>
  <c r="G27" i="10"/>
  <c r="G26" i="10"/>
  <c r="G25" i="10"/>
  <c r="D23" i="10"/>
  <c r="E6" i="10"/>
  <c r="D6" i="10"/>
  <c r="D5" i="10"/>
  <c r="D3" i="10"/>
  <c r="E36" i="10" l="1"/>
  <c r="D36" i="10" s="1"/>
  <c r="F32" i="10"/>
  <c r="G22" i="14"/>
  <c r="F24" i="14" s="1"/>
  <c r="F26" i="14" s="1"/>
  <c r="F9" i="11"/>
  <c r="G9" i="11" s="1"/>
  <c r="D32" i="10"/>
  <c r="E34" i="10"/>
  <c r="E22" i="14" l="1"/>
  <c r="G10" i="11"/>
  <c r="D26" i="14"/>
  <c r="F14" i="11" l="1"/>
  <c r="G14" i="11" s="1"/>
  <c r="E15" i="11" l="1"/>
  <c r="F17" i="11" s="1"/>
  <c r="F18" i="11" l="1"/>
  <c r="D15" i="11"/>
  <c r="D19" i="11" l="1"/>
  <c r="D18" i="11"/>
</calcChain>
</file>

<file path=xl/sharedStrings.xml><?xml version="1.0" encoding="utf-8"?>
<sst xmlns="http://schemas.openxmlformats.org/spreadsheetml/2006/main" count="211" uniqueCount="171">
  <si>
    <t>机
密
文
件</t>
  </si>
  <si>
    <r>
      <rPr>
        <b/>
        <sz val="18"/>
        <color indexed="8"/>
        <rFont val="微软雅黑"/>
        <family val="2"/>
        <charset val="134"/>
      </rPr>
      <t xml:space="preserve">报价单
</t>
    </r>
    <r>
      <rPr>
        <sz val="12"/>
        <color indexed="8"/>
        <rFont val="方正姚体"/>
        <family val="3"/>
        <charset val="134"/>
      </rPr>
      <t>Quotation</t>
    </r>
  </si>
  <si>
    <t>报
价</t>
  </si>
  <si>
    <t>报价项</t>
  </si>
  <si>
    <t>项目说明</t>
  </si>
  <si>
    <t>数量</t>
  </si>
  <si>
    <t>单价</t>
  </si>
  <si>
    <t>价格</t>
  </si>
  <si>
    <t>ITiMe自动化监控平台</t>
  </si>
  <si>
    <t>监控网管系统基础平台和功能模块报价</t>
  </si>
  <si>
    <t>ITiMe监控授权点数</t>
  </si>
  <si>
    <t>监控授权点数报价</t>
  </si>
  <si>
    <t>二次开发报价</t>
  </si>
  <si>
    <t>用户需求二次开发功能报价</t>
  </si>
  <si>
    <t>附加维保服务：</t>
  </si>
  <si>
    <t>折扣：</t>
  </si>
  <si>
    <t>现场实施服务、定制开发服务、维保服务不参与折扣计算。</t>
  </si>
  <si>
    <t>不含税价格合计：</t>
  </si>
  <si>
    <t>税率</t>
  </si>
  <si>
    <t>税金</t>
  </si>
  <si>
    <t>税金：</t>
  </si>
  <si>
    <t>增值税专用发票</t>
  </si>
  <si>
    <t>含税价格合计：</t>
  </si>
  <si>
    <t>合计：</t>
  </si>
  <si>
    <t>含税成交价：</t>
  </si>
  <si>
    <t>备注：此报价从报价日起，有效期为一个月。</t>
  </si>
  <si>
    <t>ITiMe自动化监控平台-功能模块报价</t>
  </si>
  <si>
    <t xml:space="preserve">
产
品
基
础
必
选
包
</t>
  </si>
  <si>
    <t>产品说明</t>
  </si>
  <si>
    <t>基础产品模块</t>
  </si>
  <si>
    <t xml:space="preserve">网络设备管理 </t>
  </si>
  <si>
    <r>
      <rPr>
        <b/>
        <sz val="12"/>
        <rFont val="微软雅黑"/>
        <family val="2"/>
        <charset val="134"/>
      </rPr>
      <t>网络设备管理功能模块：</t>
    </r>
    <r>
      <rPr>
        <sz val="12"/>
        <rFont val="微软雅黑"/>
        <family val="2"/>
        <charset val="134"/>
      </rPr>
      <t xml:space="preserve">
提供对IP网络通信设备，包括交换机(华为，H3C，思科，北电，迈普，大三)、路由器（思科，华为，迈普，北电，H3C）、防火墙（天融信，JUNIPER，华为，思科，趋势科技），其他安全设备（绿盟IPS，思福迪LogBase，网康行为管理NS-1501）等的监控能力，包括设备状态、可用性、性能、流量等。</t>
    </r>
  </si>
  <si>
    <t xml:space="preserve">主机系统管理 </t>
  </si>
  <si>
    <r>
      <rPr>
        <b/>
        <sz val="12"/>
        <rFont val="微软雅黑"/>
        <family val="2"/>
        <charset val="134"/>
      </rPr>
      <t xml:space="preserve">主机系统管理功能模块：
</t>
    </r>
    <r>
      <rPr>
        <sz val="12"/>
        <rFont val="微软雅黑"/>
        <family val="2"/>
        <charset val="134"/>
      </rPr>
      <t>提供对各类主机硬件、操作系统的监控能力，包括设备运行状态、磁盘信息、进程信息、CPU、内存等指标，目前支持类型包括：Windows（XP,2000、2003、2008+）,Linux,AIX（4.x,5.1,5.2,5.3）,HP 11i,solaris(8,9,10)等主流主机类型。</t>
    </r>
  </si>
  <si>
    <t xml:space="preserve">应用系统管理 </t>
  </si>
  <si>
    <r>
      <rPr>
        <b/>
        <sz val="12"/>
        <rFont val="微软雅黑"/>
        <family val="2"/>
        <charset val="134"/>
      </rPr>
      <t>应用系统管理：</t>
    </r>
    <r>
      <rPr>
        <sz val="12"/>
        <rFont val="微软雅黑"/>
        <family val="2"/>
        <charset val="134"/>
      </rPr>
      <t xml:space="preserve">
数据库：DB2 ,ORACLE(9i，10g，11g+),SQLSERVER(2000，2005，2008+)，SYBASE11，mysql（5，6）
中间件：weblogic(8,9,10,11)，websphere（5，6），apache2.x，IIS（5.x,6.x,7.x)，MQ 
Web服务器：tomcat 系列
其他服务：URL探针，TCP探针，任意基于JVM的应用服务</t>
    </r>
  </si>
  <si>
    <t>存储系统管理</t>
  </si>
  <si>
    <r>
      <rPr>
        <b/>
        <sz val="12"/>
        <rFont val="微软雅黑"/>
        <family val="2"/>
        <charset val="134"/>
      </rPr>
      <t>存储系统管理：</t>
    </r>
    <r>
      <rPr>
        <sz val="12"/>
        <rFont val="微软雅黑"/>
        <family val="2"/>
        <charset val="134"/>
      </rPr>
      <t xml:space="preserve">
磁阵（IBMDS4000/5000/FAST,INFORTREND,NETSTOR，EMC CLARIION）,磁带库（TS3200）,IBM B24</t>
    </r>
  </si>
  <si>
    <t>虚拟化监控管理</t>
  </si>
  <si>
    <t>支持Vsphere等主流厂商虚拟化平台的监控和告警。</t>
  </si>
  <si>
    <t xml:space="preserve">告警管理模块 </t>
  </si>
  <si>
    <r>
      <rPr>
        <b/>
        <sz val="12"/>
        <rFont val="微软雅黑"/>
        <family val="2"/>
        <charset val="134"/>
      </rPr>
      <t>告警管理模块：</t>
    </r>
    <r>
      <rPr>
        <sz val="12"/>
        <rFont val="微软雅黑"/>
        <family val="2"/>
        <charset val="134"/>
      </rPr>
      <t xml:space="preserve">
提供灵活的告警策略配置、智能调整告警阈值，并可将告警分析判断、告警关联分析后的告警信息以短信、邮件、TTS语音 等方式通知相关的运维人员。</t>
    </r>
  </si>
  <si>
    <t xml:space="preserve">拓扑管理模块 </t>
  </si>
  <si>
    <t>拓扑管理模块：
提供网络拓扑、逻辑拓扑、业务拓扑、机房3维俯视图&amp;机柜&amp;机架图（基础版），包含5张拓扑图绘制。</t>
  </si>
  <si>
    <t xml:space="preserve">报表分析模块 </t>
  </si>
  <si>
    <r>
      <rPr>
        <b/>
        <sz val="12"/>
        <rFont val="微软雅黑"/>
        <family val="2"/>
        <charset val="134"/>
      </rPr>
      <t xml:space="preserve">报表管理模块：
</t>
    </r>
    <r>
      <rPr>
        <sz val="12"/>
        <rFont val="微软雅黑"/>
        <family val="2"/>
        <charset val="134"/>
      </rPr>
      <t>提供监测数据报表，包括可用性分析报表、容量分析报表、趋势/峰谷/对比分析报表、告警报表等数据分析报表。</t>
    </r>
  </si>
  <si>
    <t>基础模块</t>
  </si>
  <si>
    <t>提供智能化工作门户，支持全局的设备分类/分组视图、可用性视图、链路地图、实时流量视图、支持任意界面的大屏投放等，形成高效率的工作平台功能</t>
  </si>
  <si>
    <t>产品服务</t>
  </si>
  <si>
    <t>现场实施服务</t>
  </si>
  <si>
    <t>（5人/天），软件实施工程师现场软件安装调试，包括：实施环境调研、数据模型搭建、软件安装、原系统数据和功能迁移、软件调试、实施文档编写。现场实施服务前会下发部署环境需求表和监控对象调查表，原则上待环境准备齐全，监控对象监控账号开通后方可入场。</t>
  </si>
  <si>
    <t>现场培训（免费）</t>
  </si>
  <si>
    <t>内容包括有：在实施过程中对项目参与人员提供软件安装、日常操作与维护管理的软件使用基本培训，保证客户能够正常使用和维护。</t>
  </si>
  <si>
    <t>软件维保服务</t>
  </si>
  <si>
    <r>
      <rPr>
        <sz val="12"/>
        <rFont val="微软雅黑"/>
        <family val="2"/>
        <charset val="134"/>
      </rPr>
      <t>（1年）</t>
    </r>
    <r>
      <rPr>
        <b/>
        <sz val="12"/>
        <rFont val="微软雅黑"/>
        <family val="2"/>
        <charset val="134"/>
      </rPr>
      <t>，</t>
    </r>
    <r>
      <rPr>
        <sz val="12"/>
        <rFont val="微软雅黑"/>
        <family val="2"/>
        <charset val="134"/>
      </rPr>
      <t>内容包含有：提供5x8远程技术支持服务、应急响应服务、版本升级服务，开始时间以交付正式License日期计算。
维护期外提供终身远程咨询服务。</t>
    </r>
  </si>
  <si>
    <t>必选包价格：</t>
  </si>
  <si>
    <t>小计：</t>
  </si>
  <si>
    <t xml:space="preserve">
产
品
附
加
可
选
包</t>
  </si>
  <si>
    <t>单项合计</t>
  </si>
  <si>
    <t>应用可视化监控</t>
  </si>
  <si>
    <t>提供业务应用视角的统一监控，呈现业务系统支撑架构、业务繁忙度、可用性、用户访问趋势、慢sql分析以及业务组件性能等</t>
  </si>
  <si>
    <t>服务器健康体检</t>
  </si>
  <si>
    <t>在指标监控的基础上，提供多种手段对各类服务器的性能、容量、可用性、安全性等方面，定期进行更深层次的体检，支持直观清晰的报告并能够按策略发送给指定的管理人员，辅助进行IT设施的优化和加固。</t>
  </si>
  <si>
    <t>数据库管理工具</t>
  </si>
  <si>
    <t>提供集成的跨数据库的WEB可视化的数据维护功能，能够浏览数据库表对象，执行sql查询、更新语句，并以表格形式展现结果集。</t>
  </si>
  <si>
    <t>网络设备配置备份</t>
  </si>
  <si>
    <t>提供跨厂商的网络设备配置信息备份功能，定时生成快照，能对版本信息进行可视化对比</t>
  </si>
  <si>
    <t>日志中心</t>
  </si>
  <si>
    <t>提供对多种设备的日志进行收集、分析、展示、告警等功能</t>
  </si>
  <si>
    <r>
      <rPr>
        <sz val="12"/>
        <color theme="1"/>
        <rFont val="微软雅黑"/>
        <family val="2"/>
        <charset val="134"/>
      </rPr>
      <t>在整包5人/天的基础上，非我方因素导致增加实施人天，每增加1人天实施工作量增加</t>
    </r>
    <r>
      <rPr>
        <sz val="12"/>
        <color theme="1"/>
        <rFont val="微软雅黑"/>
        <family val="2"/>
        <charset val="134"/>
      </rPr>
      <t>4</t>
    </r>
    <r>
      <rPr>
        <sz val="12"/>
        <color theme="1"/>
        <rFont val="微软雅黑"/>
        <family val="2"/>
        <charset val="134"/>
      </rPr>
      <t>000元</t>
    </r>
  </si>
  <si>
    <t>定制化开发服务</t>
  </si>
  <si>
    <t>（人/天），定制开发服务，响应客户的定制开发需求（如界面定制，报表定制，动环等第三方系统接入等），由项目经理和研发回馈定制开发工作量，
按照“定制化开发费用”×“开发工作量”计算定制开发服务报价。</t>
  </si>
  <si>
    <t>可选包价格：</t>
  </si>
  <si>
    <t>总计：</t>
  </si>
  <si>
    <t>折扣后价格：</t>
  </si>
  <si>
    <t>ITiMe自动化监控平台-监控授权点数报价</t>
  </si>
  <si>
    <t xml:space="preserve">
监
控
授
权
点
数
</t>
  </si>
  <si>
    <t>模块名称</t>
  </si>
  <si>
    <t>授权节点</t>
  </si>
  <si>
    <t>描述</t>
  </si>
  <si>
    <t>主机系统监控</t>
  </si>
  <si>
    <t>操作系统节点授权</t>
  </si>
  <si>
    <t>支持对于windows、linux、hp unix、Aix、solaris类型操作系统的管理，支持hp、Dell、IBM的服务器硬件状态监控，实现主机状态的集中查看和单个设备查看结合的管理，支持对于基本信息、运行状态、硬件状态、运行内容的一体化管理；</t>
  </si>
  <si>
    <t>数据库节点授权</t>
  </si>
  <si>
    <t>支持对Mysql、oracle、DB2常见数据库的管理；实现数据库状态、性能、相关进程的一体化管理；</t>
  </si>
  <si>
    <t>oracle-rac节点授权</t>
  </si>
  <si>
    <t>全局展现rac的架构展示，包含实例、rac、asm、os的组成逻辑和实时状态展示，并可对个rac关键信息进行集中分析；</t>
  </si>
  <si>
    <t>中间件节点授权</t>
  </si>
  <si>
    <t>标准应用节点授权</t>
  </si>
  <si>
    <t>支持对http（https）、ftp（sftp）、pop3、smtp常见应用的管理，实现应用状态、性能的一体化管理；</t>
  </si>
  <si>
    <t>网络设备监控</t>
  </si>
  <si>
    <t>网络设备节点授权</t>
  </si>
  <si>
    <t>对交换机、路由器、交换路由器、防火墙、IP节点等网络设备的节点授权。可对指定授权数的网络设备运行状态、性能进行监控</t>
  </si>
  <si>
    <t>IP-PING节点节点授权</t>
  </si>
  <si>
    <t>实现支持IP协议的设备的ping状态监控，并可在网络拓扑中进行显示；此类节点不支持相关线路的性能监控，但可以实现图上的示意连接。</t>
  </si>
  <si>
    <t>虚拟化监控</t>
  </si>
  <si>
    <t>宿主机节点授权</t>
  </si>
  <si>
    <t>对宿主机节点授权，实现宿主机配置、状态、性能信息的一体化管理。</t>
  </si>
  <si>
    <t>虚拟机节点授权</t>
  </si>
  <si>
    <t>对虚拟机节点授权，实现虚拟机配置、状态、性能信息的一体化管理。</t>
  </si>
  <si>
    <t>拓扑监控</t>
  </si>
  <si>
    <t>网络拓扑</t>
  </si>
  <si>
    <t>以图形化方式展现网络拓扑，动态显示设备和线路的实时情况；支持缩略图和业务子图方式，区域化展现网络拓扑；</t>
  </si>
  <si>
    <t>系统拓扑</t>
  </si>
  <si>
    <t>以轨道图方式全局展示主机-数据库的组成关系，并实时展示主机性能和各个对象告警；提供全局性CPU、内存、存储、流量的增长分析；</t>
  </si>
  <si>
    <t>虚拟化拓扑</t>
  </si>
  <si>
    <t>以图形化方式展现虚拟化拓扑，显示宿主机、虚拟机、虚拟网络、数据存储关系，动态显示管理对象负载、告警。</t>
  </si>
  <si>
    <t>存储设备监控</t>
  </si>
  <si>
    <t>存储设备节点授权</t>
  </si>
  <si>
    <t>支持存储设备（磁盘阵列、光纤交换机）的设备状态、性能管理，以及各个磁盘、控制器的状态监管，并提供存储容量分析策略，实现主动分析，透明化监控；</t>
  </si>
  <si>
    <t>授权点价格：</t>
  </si>
  <si>
    <t>二次开发-功能模块报价</t>
  </si>
  <si>
    <r>
      <rPr>
        <b/>
        <sz val="18"/>
        <color indexed="8"/>
        <rFont val="微软雅黑"/>
        <family val="2"/>
        <charset val="134"/>
      </rPr>
      <t>报价单</t>
    </r>
    <r>
      <rPr>
        <sz val="18"/>
        <color indexed="8"/>
        <rFont val="微软雅黑"/>
        <family val="2"/>
        <charset val="134"/>
      </rPr>
      <t xml:space="preserve">
Quotation</t>
    </r>
  </si>
  <si>
    <t>二
次
开
发</t>
  </si>
  <si>
    <t>功能</t>
  </si>
  <si>
    <t>功能细则</t>
  </si>
  <si>
    <t>备注</t>
  </si>
  <si>
    <t>工作量</t>
  </si>
  <si>
    <t>人月单价</t>
  </si>
  <si>
    <t>监控型开发</t>
  </si>
  <si>
    <t>Haproxy监控开发</t>
  </si>
  <si>
    <t>监控Haproxy 组名、服务器名、当前会话用户、入口流量、出口流量、服务器状态、server状态、宕机时间。</t>
  </si>
  <si>
    <t>1.Haproxy建模，及设计
2.数据采集接口程序开发，及设备联调
3.可视化面板设计及开发
4.整体功能测试及BUG修改</t>
  </si>
  <si>
    <t>rocketMQ监控开发</t>
  </si>
  <si>
    <t>监控RocketMq的如下指标：
Broker_Offset生产的条数
Consumer_Offset消费的条数
Diff堆积的条数</t>
  </si>
  <si>
    <t>1.RocketMQ建模，及设计
2.数据采集接口程序开发，及设备联调
3.可视化面板设计及开发
4.整体功能测试及BUG修改</t>
  </si>
  <si>
    <t>中间件及业务日志开发（日志监控，分析关键字）</t>
  </si>
  <si>
    <t>监控检查站中间件日志信息，监控中间件运行状态。</t>
  </si>
  <si>
    <t>1.中间件日志采集方式设计及数据建模
2.日志采集接口设计及开发
3.日志关键信息解析及告警判定
4.可视化页面设计及开发
5.功能测试及BUG修改</t>
  </si>
  <si>
    <t>布防状态监控</t>
  </si>
  <si>
    <t>监控抓拍机是否与司机自助协同工作。</t>
  </si>
  <si>
    <t>1.数据采集模型建模及设计
2.数据采集接口开发及联调
3.展示卡片页面设计及开发
4.功能测试及BUG修改</t>
  </si>
  <si>
    <t>检查站数据上报开发（数据库读取及判定）</t>
  </si>
  <si>
    <t>监控检查站数据上报情况。</t>
  </si>
  <si>
    <t>1.检查站上报监控数据建模
2.数据库采集接口程序开发，及设备联调
3.数据库字段告警判定开发
4.可视化面板设计及开发
5.功能测试及BUG修改</t>
  </si>
  <si>
    <t>手机侦码数据上报监控开发（文件读取及判定）</t>
  </si>
  <si>
    <t>监控手机侦码数据上报情况。</t>
  </si>
  <si>
    <t>1.侦码数据上报监控数据模型设计
2.侦码数据采集开发及联调
3.可视化页面开发
4.功能测试及BUG修改</t>
  </si>
  <si>
    <t>Spark服务监控</t>
  </si>
  <si>
    <t>监控SPARK_MASTER_STATUS服务状态。
监控SPARK_WORKER_STATUS服务状态。
监控SPARK_APP_STATUS服务状态。</t>
  </si>
  <si>
    <t>1.SPARK指标建模，及设计
2.数据采集接口程序开发，及设备联调
3.可视化面板设计及开发
4.功能测试及BUG修改</t>
  </si>
  <si>
    <t>redis类型监控</t>
  </si>
  <si>
    <t>监控Redis的基本信息、命令率等统计数据、Redis内存使用情况、Redis持久化情况、Redis集群状态等信息。</t>
  </si>
  <si>
    <t>API接口监控开发</t>
  </si>
  <si>
    <t>通用API接口拨测开发</t>
  </si>
  <si>
    <t>监控市局平台调用其他系统的API接口状态是否正常。允许自定义Http/Https接口，并对接口进行拨测判定接口可用性。</t>
  </si>
  <si>
    <t>1.与已有的API接口监控程序对接
2.开发API接口可用性呈现面板
3.接口联调测试及BUG修改</t>
  </si>
  <si>
    <t xml:space="preserve">                     E-Mail：zhangzq@iufc.cn</t>
    <phoneticPr fontId="23" type="noConversion"/>
  </si>
  <si>
    <t xml:space="preserve">                     Address 地址：北京市朝阳区金泉时代广场A座908室</t>
    <phoneticPr fontId="23" type="noConversion"/>
  </si>
  <si>
    <t>高级项目经理实施</t>
    <phoneticPr fontId="23" type="noConversion"/>
  </si>
  <si>
    <t>月</t>
    <phoneticPr fontId="23" type="noConversion"/>
  </si>
  <si>
    <r>
      <t>（单位：年），提供5x8远程技术支持服务、应急响应服务、版本升级服务。维护期外提供终身远程咨询服务。
年度维保费用为折扣后价格12%</t>
    </r>
    <r>
      <rPr>
        <sz val="12"/>
        <color rgb="FFFF0000"/>
        <rFont val="微软雅黑"/>
        <family val="2"/>
        <charset val="134"/>
      </rPr>
      <t>（项目实施完结免费一年维保，如需要额外购买维保服务清勾选此项目）</t>
    </r>
    <phoneticPr fontId="23" type="noConversion"/>
  </si>
  <si>
    <t>前段功能开发</t>
    <phoneticPr fontId="23" type="noConversion"/>
  </si>
  <si>
    <t>告警的分级分域展示（包括重要性及严重性）</t>
    <phoneticPr fontId="23" type="noConversion"/>
  </si>
  <si>
    <t>对各个检查站的告警进行分区分域展示。</t>
    <phoneticPr fontId="23" type="noConversion"/>
  </si>
  <si>
    <t>1.RocketMQ建模，及设计
2.数据采集接口程序开发，及设备联调
3.可视化面板设计及开发
4.功能测试及BUG修改</t>
    <phoneticPr fontId="23" type="noConversion"/>
  </si>
  <si>
    <t>1.页面功能设计及开发。
2.数据库设计及开发。
3.功能测试及BUG修改</t>
    <phoneticPr fontId="23" type="noConversion"/>
  </si>
  <si>
    <t>人天单价</t>
    <phoneticPr fontId="23" type="noConversion"/>
  </si>
  <si>
    <t>总计：</t>
    <phoneticPr fontId="23" type="noConversion"/>
  </si>
  <si>
    <t>检查站数据上报</t>
    <phoneticPr fontId="23" type="noConversion"/>
  </si>
  <si>
    <t>统计报表</t>
    <phoneticPr fontId="23" type="noConversion"/>
  </si>
  <si>
    <t>特殊定制化监控</t>
    <phoneticPr fontId="23" type="noConversion"/>
  </si>
  <si>
    <t>提供0.5个人月的高级项目经理进场实施服务。</t>
    <phoneticPr fontId="23" type="noConversion"/>
  </si>
  <si>
    <t>每张报表3个工作日&lt;本次按1张计算&gt;</t>
    <phoneticPr fontId="23" type="noConversion"/>
  </si>
  <si>
    <t>redis、rocketMq</t>
    <phoneticPr fontId="23" type="noConversion"/>
  </si>
  <si>
    <t>支持对Nginx、Tomcat、Ha、Weblogic、Websphere、IBMMQ常见中间的管理，实现中间件状态、性能的一体化管理；</t>
    <phoneticPr fontId="23" type="noConversion"/>
  </si>
  <si>
    <t>单次特殊优惠折扣</t>
    <phoneticPr fontId="23" type="noConversion"/>
  </si>
  <si>
    <t>报价日期:   2020-11-14</t>
    <phoneticPr fontId="23" type="noConversion"/>
  </si>
  <si>
    <t>品恩科技-智慧检查站监控项目报价</t>
    <phoneticPr fontId="23" type="noConversion"/>
  </si>
  <si>
    <t xml:space="preserve">                     Con 联系人：                                                         Mob 手机：</t>
    <phoneticPr fontId="23" type="noConversion"/>
  </si>
  <si>
    <t xml:space="preserve">                     Tel 电话：8610-82746952-801                         Fax传真：8610-82746952-805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</si>
</sst>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¥#,##0.00;[Red]\¥\-#,##0.00"/>
    <numFmt numFmtId="177" formatCode="0_);[Red]\(0\)"/>
    <numFmt numFmtId="178" formatCode="0_ "/>
    <numFmt numFmtId="179" formatCode="\¥#,##0;\¥\-#,##0"/>
    <numFmt numFmtId="180" formatCode="\¥#,##0.00_);[Red]\(\¥#,##0.00\)"/>
    <numFmt numFmtId="181" formatCode="0.0_);[Red]\(0.0\)"/>
    <numFmt numFmtId="182" formatCode="\¥#,##0_);[Red]\(\¥#,##0\)"/>
    <numFmt numFmtId="183" formatCode="\¥#,##0.00;\¥\-#,##0.00"/>
    <numFmt numFmtId="184" formatCode="0.00_);[Red]\(0.00\)"/>
    <numFmt numFmtId="185" formatCode="\¥#,##0;[Red]\¥\-#,##0"/>
    <numFmt numFmtId="186" formatCode="0.0_ "/>
    <numFmt numFmtId="187" formatCode="&quot;¥&quot;#,##0_);[Red]\(&quot;¥&quot;#,##0\)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color indexed="8"/>
      <name val="微软雅黑"/>
      <family val="2"/>
      <charset val="134"/>
    </font>
    <font>
      <b/>
      <sz val="14"/>
      <color indexed="8"/>
      <name val="楷体"/>
      <family val="3"/>
      <charset val="134"/>
    </font>
    <font>
      <sz val="12"/>
      <color theme="1"/>
      <name val="方正姚体"/>
      <family val="3"/>
      <charset val="134"/>
    </font>
    <font>
      <sz val="18"/>
      <color indexed="8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sz val="12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sz val="16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rgb="FF00B050"/>
      <name val="微软雅黑"/>
      <family val="2"/>
      <charset val="134"/>
    </font>
    <font>
      <b/>
      <sz val="16"/>
      <color rgb="FFFF0000"/>
      <name val="微软雅黑"/>
      <family val="2"/>
      <charset val="134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方正姚体"/>
      <family val="3"/>
      <charset val="134"/>
    </font>
    <font>
      <sz val="12"/>
      <color rgb="FFFF000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rgb="FFFF0000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b/>
      <sz val="12"/>
      <color rgb="FFFF000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0" fillId="0" borderId="0"/>
    <xf numFmtId="0" fontId="20" fillId="0" borderId="0"/>
    <xf numFmtId="0" fontId="1" fillId="0" borderId="0"/>
    <xf numFmtId="0" fontId="1" fillId="0" borderId="0">
      <alignment vertical="center"/>
    </xf>
  </cellStyleXfs>
  <cellXfs count="287">
    <xf numFmtId="0" fontId="0" fillId="0" borderId="0" xfId="0">
      <alignment vertical="center"/>
    </xf>
    <xf numFmtId="0" fontId="1" fillId="0" borderId="0" xfId="6">
      <alignment vertical="center"/>
    </xf>
    <xf numFmtId="0" fontId="3" fillId="4" borderId="5" xfId="4" applyFont="1" applyFill="1" applyBorder="1" applyAlignment="1">
      <alignment vertical="center" wrapText="1"/>
    </xf>
    <xf numFmtId="0" fontId="3" fillId="4" borderId="10" xfId="4" applyFont="1" applyFill="1" applyBorder="1" applyAlignment="1">
      <alignment vertical="center" wrapText="1"/>
    </xf>
    <xf numFmtId="0" fontId="3" fillId="4" borderId="11" xfId="4" applyFont="1" applyFill="1" applyBorder="1" applyAlignment="1">
      <alignment vertical="center" wrapText="1"/>
    </xf>
    <xf numFmtId="177" fontId="8" fillId="0" borderId="14" xfId="1" applyNumberFormat="1" applyFont="1" applyFill="1" applyBorder="1" applyAlignment="1">
      <alignment horizontal="left" vertical="center" wrapText="1"/>
    </xf>
    <xf numFmtId="177" fontId="8" fillId="0" borderId="14" xfId="1" applyNumberFormat="1" applyFont="1" applyFill="1" applyBorder="1" applyAlignment="1">
      <alignment vertical="center" wrapText="1"/>
    </xf>
    <xf numFmtId="0" fontId="9" fillId="0" borderId="14" xfId="6" applyFont="1" applyBorder="1" applyAlignment="1">
      <alignment horizontal="center" vertical="center"/>
    </xf>
    <xf numFmtId="182" fontId="10" fillId="0" borderId="14" xfId="5" applyNumberFormat="1" applyFont="1" applyFill="1" applyBorder="1" applyAlignment="1">
      <alignment horizontal="left" vertical="center"/>
    </xf>
    <xf numFmtId="181" fontId="8" fillId="0" borderId="14" xfId="1" applyNumberFormat="1" applyFont="1" applyFill="1" applyBorder="1" applyAlignment="1">
      <alignment horizontal="center" vertical="center" wrapText="1"/>
    </xf>
    <xf numFmtId="184" fontId="7" fillId="0" borderId="20" xfId="5" applyNumberFormat="1" applyFont="1" applyFill="1" applyBorder="1" applyAlignment="1">
      <alignment horizontal="center" vertical="center"/>
    </xf>
    <xf numFmtId="182" fontId="6" fillId="0" borderId="20" xfId="5" applyNumberFormat="1" applyFont="1" applyFill="1" applyBorder="1" applyAlignment="1"/>
    <xf numFmtId="180" fontId="10" fillId="0" borderId="27" xfId="5" applyNumberFormat="1" applyFont="1" applyFill="1" applyBorder="1" applyAlignment="1">
      <alignment horizontal="left" vertical="center"/>
    </xf>
    <xf numFmtId="180" fontId="6" fillId="0" borderId="28" xfId="5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11" fillId="2" borderId="31" xfId="4" applyFont="1" applyFill="1" applyBorder="1" applyAlignment="1" applyProtection="1">
      <alignment vertical="top"/>
    </xf>
    <xf numFmtId="0" fontId="11" fillId="2" borderId="32" xfId="4" applyFont="1" applyFill="1" applyBorder="1" applyAlignment="1" applyProtection="1">
      <alignment vertical="top"/>
    </xf>
    <xf numFmtId="0" fontId="11" fillId="2" borderId="34" xfId="4" applyFont="1" applyFill="1" applyBorder="1" applyAlignment="1" applyProtection="1">
      <alignment vertical="top"/>
    </xf>
    <xf numFmtId="0" fontId="11" fillId="2" borderId="35" xfId="4" applyFont="1" applyFill="1" applyBorder="1" applyAlignment="1" applyProtection="1">
      <alignment vertical="top"/>
    </xf>
    <xf numFmtId="0" fontId="11" fillId="2" borderId="0" xfId="4" applyFont="1" applyFill="1" applyBorder="1" applyAlignment="1" applyProtection="1">
      <alignment vertical="top"/>
    </xf>
    <xf numFmtId="0" fontId="4" fillId="0" borderId="36" xfId="0" applyFont="1" applyBorder="1" applyAlignment="1" applyProtection="1">
      <alignment horizontal="left" vertical="center"/>
    </xf>
    <xf numFmtId="0" fontId="11" fillId="2" borderId="36" xfId="4" applyFont="1" applyFill="1" applyBorder="1" applyAlignment="1" applyProtection="1">
      <alignment vertical="top"/>
    </xf>
    <xf numFmtId="0" fontId="11" fillId="2" borderId="37" xfId="4" applyFont="1" applyFill="1" applyBorder="1" applyAlignment="1" applyProtection="1">
      <alignment vertical="top"/>
    </xf>
    <xf numFmtId="0" fontId="7" fillId="5" borderId="8" xfId="3" applyFont="1" applyFill="1" applyBorder="1" applyAlignment="1">
      <alignment horizontal="center" vertical="center" wrapText="1"/>
    </xf>
    <xf numFmtId="0" fontId="7" fillId="5" borderId="14" xfId="3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left" vertical="center" wrapText="1"/>
    </xf>
    <xf numFmtId="179" fontId="8" fillId="0" borderId="14" xfId="0" applyNumberFormat="1" applyFont="1" applyFill="1" applyBorder="1" applyAlignment="1" applyProtection="1">
      <alignment horizontal="left" vertical="center" wrapText="1"/>
    </xf>
    <xf numFmtId="178" fontId="10" fillId="6" borderId="14" xfId="0" applyNumberFormat="1" applyFont="1" applyFill="1" applyBorder="1" applyAlignment="1">
      <alignment horizontal="left" vertical="center"/>
    </xf>
    <xf numFmtId="183" fontId="10" fillId="0" borderId="27" xfId="0" applyNumberFormat="1" applyFont="1" applyBorder="1" applyAlignment="1" applyProtection="1">
      <alignment horizontal="left" vertical="center"/>
    </xf>
    <xf numFmtId="179" fontId="10" fillId="0" borderId="14" xfId="0" applyNumberFormat="1" applyFont="1" applyFill="1" applyBorder="1" applyAlignment="1" applyProtection="1">
      <alignment horizontal="left" vertical="center" wrapText="1"/>
    </xf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6" fillId="4" borderId="45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7" fillId="0" borderId="46" xfId="0" applyFont="1" applyBorder="1" applyAlignment="1">
      <alignment horizontal="right" vertical="center"/>
    </xf>
    <xf numFmtId="0" fontId="4" fillId="0" borderId="8" xfId="0" applyFont="1" applyBorder="1" applyAlignment="1" applyProtection="1">
      <alignment horizontal="left" vertical="center"/>
    </xf>
    <xf numFmtId="0" fontId="11" fillId="2" borderId="47" xfId="4" applyFont="1" applyFill="1" applyBorder="1" applyAlignment="1" applyProtection="1">
      <alignment vertical="top"/>
    </xf>
    <xf numFmtId="0" fontId="8" fillId="2" borderId="8" xfId="3" applyFont="1" applyFill="1" applyBorder="1" applyAlignment="1">
      <alignment horizontal="left" vertical="center" wrapText="1"/>
    </xf>
    <xf numFmtId="0" fontId="8" fillId="0" borderId="8" xfId="3" applyFont="1" applyFill="1" applyBorder="1" applyAlignment="1">
      <alignment horizontal="left" vertical="center" wrapText="1"/>
    </xf>
    <xf numFmtId="0" fontId="8" fillId="0" borderId="57" xfId="3" applyFont="1" applyFill="1" applyBorder="1" applyAlignment="1">
      <alignment horizontal="left" vertical="center" wrapText="1"/>
    </xf>
    <xf numFmtId="0" fontId="12" fillId="0" borderId="20" xfId="0" applyFont="1" applyBorder="1" applyAlignment="1">
      <alignment vertical="center"/>
    </xf>
    <xf numFmtId="0" fontId="7" fillId="5" borderId="59" xfId="3" applyFont="1" applyFill="1" applyBorder="1" applyAlignment="1">
      <alignment horizontal="left" vertical="center" wrapText="1"/>
    </xf>
    <xf numFmtId="0" fontId="6" fillId="5" borderId="39" xfId="0" applyFont="1" applyFill="1" applyBorder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10" fillId="0" borderId="14" xfId="0" applyFont="1" applyBorder="1">
      <alignment vertical="center"/>
    </xf>
    <xf numFmtId="185" fontId="8" fillId="0" borderId="14" xfId="3" applyNumberFormat="1" applyFont="1" applyFill="1" applyBorder="1" applyAlignment="1">
      <alignment horizontal="left" vertical="center" wrapText="1"/>
    </xf>
    <xf numFmtId="0" fontId="8" fillId="0" borderId="14" xfId="3" applyFont="1" applyFill="1" applyBorder="1" applyAlignment="1">
      <alignment horizontal="left" vertical="center" wrapText="1"/>
    </xf>
    <xf numFmtId="176" fontId="8" fillId="0" borderId="27" xfId="3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15" xfId="3" applyFont="1" applyFill="1" applyBorder="1" applyAlignment="1">
      <alignment horizontal="left" vertical="center" wrapText="1"/>
    </xf>
    <xf numFmtId="0" fontId="8" fillId="2" borderId="31" xfId="3" applyFont="1" applyFill="1" applyBorder="1" applyAlignment="1">
      <alignment horizontal="left" vertical="center" wrapText="1"/>
    </xf>
    <xf numFmtId="185" fontId="8" fillId="0" borderId="31" xfId="3" applyNumberFormat="1" applyFont="1" applyFill="1" applyBorder="1" applyAlignment="1">
      <alignment horizontal="left" vertical="center" wrapText="1"/>
    </xf>
    <xf numFmtId="0" fontId="8" fillId="0" borderId="31" xfId="3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16" fillId="0" borderId="14" xfId="3" applyNumberFormat="1" applyFont="1" applyFill="1" applyBorder="1" applyAlignment="1">
      <alignment horizontal="left" vertical="center" wrapText="1"/>
    </xf>
    <xf numFmtId="0" fontId="16" fillId="0" borderId="14" xfId="3" applyNumberFormat="1" applyFont="1" applyFill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7" fillId="5" borderId="49" xfId="3" applyFont="1" applyFill="1" applyBorder="1" applyAlignment="1" applyProtection="1">
      <alignment horizontal="left" vertical="center" wrapText="1"/>
    </xf>
    <xf numFmtId="0" fontId="6" fillId="5" borderId="65" xfId="0" applyFont="1" applyFill="1" applyBorder="1" applyAlignment="1" applyProtection="1">
      <alignment horizontal="left" vertical="center"/>
    </xf>
    <xf numFmtId="0" fontId="7" fillId="5" borderId="65" xfId="3" applyFont="1" applyFill="1" applyBorder="1" applyAlignment="1" applyProtection="1">
      <alignment horizontal="center" vertical="center" wrapText="1"/>
    </xf>
    <xf numFmtId="0" fontId="7" fillId="5" borderId="66" xfId="3" applyFont="1" applyFill="1" applyBorder="1" applyAlignment="1" applyProtection="1">
      <alignment horizontal="center" vertical="center" wrapText="1"/>
    </xf>
    <xf numFmtId="0" fontId="15" fillId="2" borderId="67" xfId="3" applyFont="1" applyFill="1" applyBorder="1" applyAlignment="1" applyProtection="1">
      <alignment horizontal="left" vertical="center" wrapText="1"/>
    </xf>
    <xf numFmtId="0" fontId="8" fillId="2" borderId="34" xfId="3" applyFont="1" applyFill="1" applyBorder="1" applyAlignment="1" applyProtection="1">
      <alignment vertical="center" wrapText="1"/>
    </xf>
    <xf numFmtId="0" fontId="8" fillId="2" borderId="34" xfId="3" applyFont="1" applyFill="1" applyBorder="1" applyAlignment="1" applyProtection="1">
      <alignment horizontal="left" vertical="center" wrapText="1"/>
    </xf>
    <xf numFmtId="180" fontId="8" fillId="2" borderId="67" xfId="3" applyNumberFormat="1" applyFont="1" applyFill="1" applyBorder="1" applyAlignment="1" applyProtection="1">
      <alignment horizontal="left" vertical="center" wrapText="1"/>
    </xf>
    <xf numFmtId="180" fontId="8" fillId="0" borderId="60" xfId="3" applyNumberFormat="1" applyFont="1" applyFill="1" applyBorder="1" applyAlignment="1" applyProtection="1">
      <alignment horizontal="left" vertical="center" wrapText="1"/>
    </xf>
    <xf numFmtId="0" fontId="15" fillId="2" borderId="8" xfId="3" applyFont="1" applyFill="1" applyBorder="1" applyAlignment="1" applyProtection="1">
      <alignment horizontal="left" vertical="center" wrapText="1"/>
    </xf>
    <xf numFmtId="0" fontId="8" fillId="2" borderId="14" xfId="3" applyFont="1" applyFill="1" applyBorder="1" applyAlignment="1" applyProtection="1">
      <alignment vertical="center" wrapText="1"/>
    </xf>
    <xf numFmtId="0" fontId="8" fillId="4" borderId="6" xfId="3" applyFont="1" applyFill="1" applyBorder="1" applyAlignment="1" applyProtection="1">
      <alignment horizontal="right" vertical="center" wrapText="1"/>
    </xf>
    <xf numFmtId="180" fontId="8" fillId="0" borderId="27" xfId="3" applyNumberFormat="1" applyFont="1" applyFill="1" applyBorder="1" applyAlignment="1" applyProtection="1">
      <alignment horizontal="left" vertical="center" wrapText="1"/>
    </xf>
    <xf numFmtId="0" fontId="15" fillId="2" borderId="57" xfId="3" applyFont="1" applyFill="1" applyBorder="1" applyAlignment="1" applyProtection="1">
      <alignment horizontal="left" vertical="center" wrapText="1"/>
    </xf>
    <xf numFmtId="0" fontId="8" fillId="2" borderId="31" xfId="3" applyFont="1" applyFill="1" applyBorder="1" applyAlignment="1" applyProtection="1">
      <alignment vertical="center" wrapText="1"/>
    </xf>
    <xf numFmtId="180" fontId="8" fillId="0" borderId="64" xfId="3" applyNumberFormat="1" applyFont="1" applyFill="1" applyBorder="1" applyAlignment="1" applyProtection="1">
      <alignment horizontal="left" vertical="center" wrapText="1"/>
    </xf>
    <xf numFmtId="0" fontId="7" fillId="5" borderId="59" xfId="3" applyFont="1" applyFill="1" applyBorder="1" applyAlignment="1" applyProtection="1">
      <alignment horizontal="left" vertical="center" wrapText="1"/>
    </xf>
    <xf numFmtId="0" fontId="6" fillId="5" borderId="39" xfId="0" applyFont="1" applyFill="1" applyBorder="1" applyAlignment="1" applyProtection="1">
      <alignment horizontal="left" vertical="center"/>
    </xf>
    <xf numFmtId="0" fontId="7" fillId="5" borderId="39" xfId="3" applyFont="1" applyFill="1" applyBorder="1" applyAlignment="1" applyProtection="1">
      <alignment horizontal="center" vertical="center" wrapText="1"/>
    </xf>
    <xf numFmtId="0" fontId="7" fillId="5" borderId="40" xfId="3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7" fillId="2" borderId="1" xfId="3" applyFont="1" applyFill="1" applyBorder="1" applyAlignment="1" applyProtection="1">
      <alignment horizontal="right" vertical="center" wrapText="1"/>
    </xf>
    <xf numFmtId="0" fontId="8" fillId="2" borderId="3" xfId="3" applyFont="1" applyFill="1" applyBorder="1" applyAlignment="1" applyProtection="1">
      <alignment horizontal="left" vertical="center" wrapText="1"/>
    </xf>
    <xf numFmtId="178" fontId="8" fillId="2" borderId="3" xfId="3" applyNumberFormat="1" applyFont="1" applyFill="1" applyBorder="1" applyAlignment="1" applyProtection="1">
      <alignment horizontal="left" vertical="center" wrapText="1"/>
    </xf>
    <xf numFmtId="180" fontId="8" fillId="0" borderId="3" xfId="3" applyNumberFormat="1" applyFont="1" applyFill="1" applyBorder="1" applyAlignment="1" applyProtection="1">
      <alignment horizontal="left" vertical="center" wrapText="1"/>
    </xf>
    <xf numFmtId="180" fontId="8" fillId="0" borderId="22" xfId="3" applyNumberFormat="1" applyFont="1" applyFill="1" applyBorder="1" applyAlignment="1" applyProtection="1">
      <alignment horizontal="left" vertical="center" wrapText="1"/>
    </xf>
    <xf numFmtId="0" fontId="7" fillId="2" borderId="4" xfId="3" applyFont="1" applyFill="1" applyBorder="1" applyAlignment="1" applyProtection="1">
      <alignment horizontal="right" vertical="center" wrapText="1"/>
    </xf>
    <xf numFmtId="0" fontId="8" fillId="0" borderId="14" xfId="0" applyFont="1" applyBorder="1" applyAlignment="1" applyProtection="1">
      <alignment horizontal="left" vertical="center"/>
    </xf>
    <xf numFmtId="49" fontId="7" fillId="5" borderId="14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3" applyFont="1" applyFill="1" applyBorder="1" applyAlignment="1" applyProtection="1">
      <alignment horizontal="left" vertical="center" wrapText="1"/>
    </xf>
    <xf numFmtId="9" fontId="15" fillId="2" borderId="14" xfId="3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center" vertical="center"/>
    </xf>
    <xf numFmtId="0" fontId="13" fillId="5" borderId="46" xfId="0" applyFont="1" applyFill="1" applyBorder="1" applyAlignment="1" applyProtection="1">
      <alignment horizontal="right" vertical="center"/>
    </xf>
    <xf numFmtId="0" fontId="17" fillId="5" borderId="14" xfId="0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7" fillId="5" borderId="49" xfId="6" quotePrefix="1" applyNumberFormat="1" applyFont="1" applyFill="1" applyBorder="1" applyAlignment="1">
      <alignment horizontal="center" vertical="center" wrapText="1"/>
    </xf>
    <xf numFmtId="0" fontId="7" fillId="5" borderId="4" xfId="6" quotePrefix="1" applyNumberFormat="1" applyFont="1" applyFill="1" applyBorder="1" applyAlignment="1">
      <alignment horizontal="center" vertical="center" wrapText="1"/>
    </xf>
    <xf numFmtId="0" fontId="7" fillId="5" borderId="14" xfId="6" quotePrefix="1" applyNumberFormat="1" applyFont="1" applyFill="1" applyBorder="1" applyAlignment="1">
      <alignment horizontal="center" vertical="center" wrapText="1"/>
    </xf>
    <xf numFmtId="0" fontId="7" fillId="5" borderId="27" xfId="6" quotePrefix="1" applyNumberFormat="1" applyFont="1" applyFill="1" applyBorder="1" applyAlignment="1">
      <alignment horizontal="center" vertical="center" wrapText="1"/>
    </xf>
    <xf numFmtId="177" fontId="22" fillId="0" borderId="14" xfId="1" applyNumberFormat="1" applyFont="1" applyFill="1" applyBorder="1" applyAlignment="1">
      <alignment horizontal="left" vertical="center" wrapText="1"/>
    </xf>
    <xf numFmtId="177" fontId="22" fillId="0" borderId="14" xfId="1" applyNumberFormat="1" applyFont="1" applyFill="1" applyBorder="1" applyAlignment="1">
      <alignment vertical="center" wrapText="1"/>
    </xf>
    <xf numFmtId="0" fontId="24" fillId="0" borderId="14" xfId="6" applyFont="1" applyBorder="1" applyAlignment="1">
      <alignment horizontal="center" vertical="center"/>
    </xf>
    <xf numFmtId="182" fontId="22" fillId="0" borderId="14" xfId="5" applyNumberFormat="1" applyFont="1" applyFill="1" applyBorder="1" applyAlignment="1">
      <alignment horizontal="left" vertical="center"/>
    </xf>
    <xf numFmtId="180" fontId="22" fillId="0" borderId="27" xfId="5" applyNumberFormat="1" applyFont="1" applyFill="1" applyBorder="1" applyAlignment="1">
      <alignment horizontal="left" vertical="center"/>
    </xf>
    <xf numFmtId="177" fontId="8" fillId="0" borderId="68" xfId="1" applyNumberFormat="1" applyFont="1" applyFill="1" applyBorder="1" applyAlignment="1">
      <alignment horizontal="center" vertical="center" wrapText="1"/>
    </xf>
    <xf numFmtId="186" fontId="8" fillId="2" borderId="3" xfId="3" applyNumberFormat="1" applyFont="1" applyFill="1" applyBorder="1" applyAlignment="1" applyProtection="1">
      <alignment horizontal="left" vertical="center" wrapText="1"/>
    </xf>
    <xf numFmtId="0" fontId="7" fillId="5" borderId="1" xfId="6" quotePrefix="1" applyFont="1" applyFill="1" applyBorder="1" applyAlignment="1">
      <alignment horizontal="center" vertical="center" wrapText="1"/>
    </xf>
    <xf numFmtId="0" fontId="7" fillId="5" borderId="3" xfId="6" quotePrefix="1" applyFont="1" applyFill="1" applyBorder="1" applyAlignment="1">
      <alignment horizontal="center" vertical="center" wrapText="1"/>
    </xf>
    <xf numFmtId="0" fontId="7" fillId="5" borderId="22" xfId="6" quotePrefix="1" applyFont="1" applyFill="1" applyBorder="1" applyAlignment="1">
      <alignment horizontal="center" vertical="center" wrapText="1"/>
    </xf>
    <xf numFmtId="177" fontId="8" fillId="0" borderId="14" xfId="1" applyNumberFormat="1" applyFont="1" applyBorder="1" applyAlignment="1">
      <alignment horizontal="left" vertical="center" wrapText="1"/>
    </xf>
    <xf numFmtId="49" fontId="8" fillId="0" borderId="14" xfId="1" applyNumberFormat="1" applyFont="1" applyBorder="1" applyAlignment="1">
      <alignment horizontal="left" vertical="center" wrapText="1"/>
    </xf>
    <xf numFmtId="184" fontId="8" fillId="8" borderId="14" xfId="1" applyNumberFormat="1" applyFont="1" applyFill="1" applyBorder="1" applyAlignment="1">
      <alignment horizontal="left" vertical="center" wrapText="1"/>
    </xf>
    <xf numFmtId="182" fontId="10" fillId="0" borderId="14" xfId="5" applyNumberFormat="1" applyFont="1" applyBorder="1" applyAlignment="1">
      <alignment horizontal="right" vertical="center"/>
    </xf>
    <xf numFmtId="187" fontId="10" fillId="0" borderId="27" xfId="5" applyNumberFormat="1" applyFont="1" applyBorder="1" applyAlignment="1">
      <alignment horizontal="right" vertical="center"/>
    </xf>
    <xf numFmtId="177" fontId="8" fillId="0" borderId="14" xfId="1" applyNumberFormat="1" applyFont="1" applyBorder="1" applyAlignment="1">
      <alignment vertical="center" wrapText="1"/>
    </xf>
    <xf numFmtId="49" fontId="22" fillId="0" borderId="14" xfId="1" applyNumberFormat="1" applyFont="1" applyBorder="1" applyAlignment="1">
      <alignment horizontal="left" vertical="center" wrapText="1"/>
    </xf>
    <xf numFmtId="177" fontId="22" fillId="0" borderId="31" xfId="1" applyNumberFormat="1" applyFont="1" applyBorder="1" applyAlignment="1">
      <alignment vertical="center" wrapText="1"/>
    </xf>
    <xf numFmtId="177" fontId="22" fillId="0" borderId="14" xfId="1" applyNumberFormat="1" applyFont="1" applyBorder="1" applyAlignment="1">
      <alignment vertical="center" wrapText="1"/>
    </xf>
    <xf numFmtId="182" fontId="8" fillId="0" borderId="14" xfId="5" applyNumberFormat="1" applyFont="1" applyBorder="1" applyAlignment="1">
      <alignment horizontal="right" vertical="center"/>
    </xf>
    <xf numFmtId="187" fontId="8" fillId="0" borderId="27" xfId="5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vertical="center" wrapText="1"/>
    </xf>
    <xf numFmtId="184" fontId="15" fillId="0" borderId="20" xfId="5" applyNumberFormat="1" applyFont="1" applyBorder="1" applyAlignment="1">
      <alignment horizontal="center" vertical="center"/>
    </xf>
    <xf numFmtId="187" fontId="14" fillId="0" borderId="28" xfId="5" applyNumberFormat="1" applyFont="1" applyBorder="1" applyAlignment="1">
      <alignment horizontal="right" vertical="center"/>
    </xf>
    <xf numFmtId="178" fontId="8" fillId="6" borderId="14" xfId="0" applyNumberFormat="1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180" fontId="13" fillId="5" borderId="20" xfId="3" applyNumberFormat="1" applyFont="1" applyFill="1" applyBorder="1" applyAlignment="1" applyProtection="1">
      <alignment horizontal="center" vertical="center" wrapText="1"/>
    </xf>
    <xf numFmtId="180" fontId="13" fillId="5" borderId="28" xfId="3" applyNumberFormat="1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3" fillId="3" borderId="13" xfId="4" applyFont="1" applyFill="1" applyBorder="1" applyAlignment="1" applyProtection="1">
      <alignment horizontal="center" vertical="center" wrapText="1"/>
    </xf>
    <xf numFmtId="0" fontId="3" fillId="3" borderId="13" xfId="4" applyFont="1" applyFill="1" applyBorder="1" applyAlignment="1" applyProtection="1">
      <alignment horizontal="center" vertical="center"/>
    </xf>
    <xf numFmtId="0" fontId="6" fillId="5" borderId="48" xfId="0" applyFont="1" applyFill="1" applyBorder="1" applyAlignment="1" applyProtection="1">
      <alignment horizontal="center" vertical="center" wrapText="1"/>
    </xf>
    <xf numFmtId="0" fontId="6" fillId="5" borderId="53" xfId="0" applyFont="1" applyFill="1" applyBorder="1" applyAlignment="1" applyProtection="1">
      <alignment horizontal="center" vertical="center" wrapText="1"/>
    </xf>
    <xf numFmtId="0" fontId="6" fillId="5" borderId="35" xfId="0" applyFont="1" applyFill="1" applyBorder="1" applyAlignment="1" applyProtection="1">
      <alignment horizontal="center" vertical="center" wrapText="1"/>
    </xf>
    <xf numFmtId="0" fontId="6" fillId="5" borderId="47" xfId="0" applyFont="1" applyFill="1" applyBorder="1" applyAlignment="1" applyProtection="1">
      <alignment horizontal="center" vertical="center" wrapText="1"/>
    </xf>
    <xf numFmtId="0" fontId="11" fillId="2" borderId="14" xfId="4" applyFont="1" applyFill="1" applyBorder="1" applyAlignment="1" applyProtection="1">
      <alignment horizontal="center" vertical="top"/>
    </xf>
    <xf numFmtId="0" fontId="7" fillId="2" borderId="4" xfId="3" applyFont="1" applyFill="1" applyBorder="1" applyAlignment="1" applyProtection="1">
      <alignment horizontal="right" vertical="center" wrapText="1"/>
    </xf>
    <xf numFmtId="0" fontId="8" fillId="0" borderId="14" xfId="0" applyFont="1" applyBorder="1" applyAlignment="1" applyProtection="1">
      <alignment horizontal="left" vertical="center"/>
    </xf>
    <xf numFmtId="0" fontId="11" fillId="2" borderId="14" xfId="4" applyFont="1" applyFill="1" applyBorder="1" applyAlignment="1" applyProtection="1">
      <alignment horizontal="center" vertical="center" wrapText="1"/>
    </xf>
    <xf numFmtId="0" fontId="11" fillId="2" borderId="27" xfId="4" applyFont="1" applyFill="1" applyBorder="1" applyAlignment="1" applyProtection="1">
      <alignment horizontal="center" vertical="center" wrapText="1"/>
    </xf>
    <xf numFmtId="180" fontId="15" fillId="0" borderId="14" xfId="3" applyNumberFormat="1" applyFont="1" applyFill="1" applyBorder="1" applyAlignment="1" applyProtection="1">
      <alignment horizontal="center" vertical="center" wrapText="1"/>
    </xf>
    <xf numFmtId="180" fontId="15" fillId="0" borderId="27" xfId="3" applyNumberFormat="1" applyFont="1" applyFill="1" applyBorder="1" applyAlignment="1" applyProtection="1">
      <alignment horizontal="center" vertical="center" wrapText="1"/>
    </xf>
    <xf numFmtId="49" fontId="7" fillId="5" borderId="14" xfId="3" applyNumberFormat="1" applyFont="1" applyFill="1" applyBorder="1" applyAlignment="1" applyProtection="1">
      <alignment horizontal="center" vertical="center" wrapText="1"/>
      <protection locked="0"/>
    </xf>
    <xf numFmtId="49" fontId="7" fillId="5" borderId="27" xfId="3" applyNumberFormat="1" applyFont="1" applyFill="1" applyBorder="1" applyAlignment="1" applyProtection="1">
      <alignment horizontal="center" vertical="center" wrapText="1"/>
      <protection locked="0"/>
    </xf>
    <xf numFmtId="180" fontId="15" fillId="2" borderId="14" xfId="3" applyNumberFormat="1" applyFont="1" applyFill="1" applyBorder="1" applyAlignment="1" applyProtection="1">
      <alignment horizontal="center" vertical="center" wrapText="1"/>
    </xf>
    <xf numFmtId="180" fontId="15" fillId="2" borderId="27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4" applyFont="1" applyFill="1" applyBorder="1" applyAlignment="1" applyProtection="1">
      <alignment horizontal="center" vertical="center"/>
    </xf>
    <xf numFmtId="0" fontId="2" fillId="2" borderId="39" xfId="4" applyFont="1" applyFill="1" applyBorder="1" applyAlignment="1" applyProtection="1">
      <alignment horizontal="center" vertical="center"/>
    </xf>
    <xf numFmtId="0" fontId="2" fillId="2" borderId="3" xfId="4" applyFont="1" applyFill="1" applyBorder="1" applyAlignment="1" applyProtection="1">
      <alignment horizontal="center" vertical="center"/>
    </xf>
    <xf numFmtId="0" fontId="2" fillId="2" borderId="22" xfId="4" applyFont="1" applyFill="1" applyBorder="1" applyAlignment="1" applyProtection="1">
      <alignment horizontal="center" vertical="center"/>
    </xf>
    <xf numFmtId="0" fontId="4" fillId="2" borderId="14" xfId="4" applyFont="1" applyFill="1" applyBorder="1" applyAlignment="1" applyProtection="1">
      <alignment horizontal="center" vertical="center"/>
    </xf>
    <xf numFmtId="0" fontId="4" fillId="2" borderId="27" xfId="4" applyFont="1" applyFill="1" applyBorder="1" applyAlignment="1" applyProtection="1">
      <alignment horizontal="center" vertical="center"/>
    </xf>
    <xf numFmtId="0" fontId="11" fillId="2" borderId="15" xfId="4" applyFont="1" applyFill="1" applyBorder="1" applyAlignment="1" applyProtection="1">
      <alignment horizontal="center" vertical="top"/>
    </xf>
    <xf numFmtId="0" fontId="11" fillId="2" borderId="31" xfId="4" applyFont="1" applyFill="1" applyBorder="1" applyAlignment="1" applyProtection="1">
      <alignment horizontal="center" vertical="top"/>
    </xf>
    <xf numFmtId="0" fontId="11" fillId="2" borderId="64" xfId="4" applyFont="1" applyFill="1" applyBorder="1" applyAlignment="1" applyProtection="1">
      <alignment horizontal="center" vertical="top"/>
    </xf>
    <xf numFmtId="0" fontId="7" fillId="5" borderId="5" xfId="3" applyFont="1" applyFill="1" applyBorder="1" applyAlignment="1" applyProtection="1">
      <alignment horizontal="center" vertical="center" wrapText="1"/>
    </xf>
    <xf numFmtId="0" fontId="7" fillId="5" borderId="23" xfId="3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>
      <alignment horizontal="left" vertical="center"/>
    </xf>
    <xf numFmtId="0" fontId="3" fillId="3" borderId="15" xfId="4" applyFont="1" applyFill="1" applyBorder="1" applyAlignment="1" applyProtection="1">
      <alignment horizontal="center" vertical="center" wrapText="1"/>
    </xf>
    <xf numFmtId="0" fontId="3" fillId="3" borderId="16" xfId="4" applyFont="1" applyFill="1" applyBorder="1" applyAlignment="1" applyProtection="1">
      <alignment horizontal="center" vertical="center"/>
    </xf>
    <xf numFmtId="0" fontId="3" fillId="3" borderId="33" xfId="4" applyFont="1" applyFill="1" applyBorder="1" applyAlignment="1" applyProtection="1">
      <alignment horizontal="center" vertical="center"/>
    </xf>
    <xf numFmtId="0" fontId="6" fillId="5" borderId="48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11" fillId="2" borderId="5" xfId="4" applyFont="1" applyFill="1" applyBorder="1" applyAlignment="1" applyProtection="1">
      <alignment horizontal="center" vertical="center" wrapText="1"/>
    </xf>
    <xf numFmtId="0" fontId="11" fillId="2" borderId="9" xfId="4" applyFont="1" applyFill="1" applyBorder="1" applyAlignment="1" applyProtection="1">
      <alignment horizontal="center" vertical="center" wrapText="1"/>
    </xf>
    <xf numFmtId="0" fontId="11" fillId="2" borderId="23" xfId="4" applyFont="1" applyFill="1" applyBorder="1" applyAlignment="1" applyProtection="1">
      <alignment horizontal="center" vertical="center" wrapText="1"/>
    </xf>
    <xf numFmtId="0" fontId="11" fillId="2" borderId="1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 wrapText="1"/>
    </xf>
    <xf numFmtId="0" fontId="11" fillId="2" borderId="24" xfId="4" applyFont="1" applyFill="1" applyBorder="1" applyAlignment="1" applyProtection="1">
      <alignment horizontal="center" vertical="center" wrapText="1"/>
    </xf>
    <xf numFmtId="0" fontId="11" fillId="2" borderId="11" xfId="4" applyFont="1" applyFill="1" applyBorder="1" applyAlignment="1" applyProtection="1">
      <alignment horizontal="center" vertical="center" wrapText="1"/>
    </xf>
    <xf numFmtId="0" fontId="11" fillId="2" borderId="12" xfId="4" applyFont="1" applyFill="1" applyBorder="1" applyAlignment="1" applyProtection="1">
      <alignment horizontal="center" vertical="center" wrapText="1"/>
    </xf>
    <xf numFmtId="0" fontId="11" fillId="2" borderId="25" xfId="4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79" fontId="7" fillId="0" borderId="6" xfId="3" applyNumberFormat="1" applyFont="1" applyFill="1" applyBorder="1" applyAlignment="1">
      <alignment horizontal="center" vertical="center" wrapText="1"/>
    </xf>
    <xf numFmtId="179" fontId="7" fillId="0" borderId="7" xfId="3" applyNumberFormat="1" applyFont="1" applyFill="1" applyBorder="1" applyAlignment="1">
      <alignment horizontal="center" vertical="center" wrapText="1"/>
    </xf>
    <xf numFmtId="179" fontId="7" fillId="0" borderId="26" xfId="3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9" fontId="7" fillId="0" borderId="6" xfId="3" applyNumberFormat="1" applyFont="1" applyFill="1" applyBorder="1" applyAlignment="1">
      <alignment horizontal="center" vertical="center" wrapText="1"/>
    </xf>
    <xf numFmtId="9" fontId="7" fillId="0" borderId="7" xfId="3" applyNumberFormat="1" applyFont="1" applyFill="1" applyBorder="1" applyAlignment="1">
      <alignment horizontal="center" vertical="center" wrapText="1"/>
    </xf>
    <xf numFmtId="9" fontId="7" fillId="0" borderId="26" xfId="3" applyNumberFormat="1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right" vertical="center"/>
    </xf>
    <xf numFmtId="0" fontId="7" fillId="0" borderId="62" xfId="0" applyFont="1" applyBorder="1" applyAlignment="1">
      <alignment horizontal="right" vertical="center"/>
    </xf>
    <xf numFmtId="179" fontId="13" fillId="0" borderId="63" xfId="3" applyNumberFormat="1" applyFont="1" applyFill="1" applyBorder="1" applyAlignment="1">
      <alignment horizontal="center" vertical="center" wrapText="1"/>
    </xf>
    <xf numFmtId="179" fontId="13" fillId="0" borderId="36" xfId="3" applyNumberFormat="1" applyFont="1" applyFill="1" applyBorder="1" applyAlignment="1">
      <alignment horizontal="center" vertical="center" wrapText="1"/>
    </xf>
    <xf numFmtId="179" fontId="13" fillId="0" borderId="37" xfId="3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8" fillId="2" borderId="26" xfId="3" applyFont="1" applyFill="1" applyBorder="1" applyAlignment="1">
      <alignment horizontal="left" vertical="center" wrapText="1"/>
    </xf>
    <xf numFmtId="179" fontId="12" fillId="0" borderId="43" xfId="0" applyNumberFormat="1" applyFont="1" applyBorder="1" applyAlignment="1">
      <alignment horizontal="center" vertical="center"/>
    </xf>
    <xf numFmtId="179" fontId="12" fillId="0" borderId="44" xfId="0" applyNumberFormat="1" applyFont="1" applyBorder="1" applyAlignment="1">
      <alignment horizontal="center" vertical="center"/>
    </xf>
    <xf numFmtId="185" fontId="7" fillId="2" borderId="43" xfId="3" applyNumberFormat="1" applyFont="1" applyFill="1" applyBorder="1" applyAlignment="1">
      <alignment horizontal="center" vertical="center" wrapText="1"/>
    </xf>
    <xf numFmtId="185" fontId="7" fillId="2" borderId="44" xfId="3" applyNumberFormat="1" applyFont="1" applyFill="1" applyBorder="1" applyAlignment="1">
      <alignment horizontal="center" vertical="center" wrapText="1"/>
    </xf>
    <xf numFmtId="0" fontId="16" fillId="0" borderId="33" xfId="3" applyNumberFormat="1" applyFont="1" applyFill="1" applyBorder="1" applyAlignment="1">
      <alignment horizontal="left" vertical="center" wrapText="1"/>
    </xf>
    <xf numFmtId="0" fontId="16" fillId="0" borderId="34" xfId="3" applyNumberFormat="1" applyFont="1" applyFill="1" applyBorder="1" applyAlignment="1">
      <alignment horizontal="left" vertical="center" wrapText="1"/>
    </xf>
    <xf numFmtId="0" fontId="16" fillId="0" borderId="60" xfId="3" applyNumberFormat="1" applyFont="1" applyFill="1" applyBorder="1" applyAlignment="1">
      <alignment horizontal="left" vertical="center" wrapText="1"/>
    </xf>
    <xf numFmtId="0" fontId="15" fillId="2" borderId="6" xfId="3" applyFont="1" applyFill="1" applyBorder="1" applyAlignment="1">
      <alignment horizontal="left" vertical="center" wrapText="1"/>
    </xf>
    <xf numFmtId="0" fontId="15" fillId="2" borderId="7" xfId="3" applyFont="1" applyFill="1" applyBorder="1" applyAlignment="1">
      <alignment horizontal="left" vertical="center" wrapText="1"/>
    </xf>
    <xf numFmtId="0" fontId="15" fillId="2" borderId="26" xfId="3" applyFont="1" applyFill="1" applyBorder="1" applyAlignment="1">
      <alignment horizontal="left" vertical="center" wrapText="1"/>
    </xf>
    <xf numFmtId="0" fontId="14" fillId="7" borderId="13" xfId="6" applyNumberFormat="1" applyFont="1" applyFill="1" applyBorder="1" applyAlignment="1">
      <alignment horizontal="center" vertical="center" wrapText="1"/>
    </xf>
    <xf numFmtId="0" fontId="14" fillId="7" borderId="7" xfId="6" applyNumberFormat="1" applyFont="1" applyFill="1" applyBorder="1" applyAlignment="1">
      <alignment horizontal="center" vertical="center" wrapText="1"/>
    </xf>
    <xf numFmtId="0" fontId="14" fillId="7" borderId="26" xfId="6" applyNumberFormat="1" applyFont="1" applyFill="1" applyBorder="1" applyAlignment="1">
      <alignment horizontal="center" vertical="center" wrapText="1"/>
    </xf>
    <xf numFmtId="0" fontId="2" fillId="2" borderId="29" xfId="4" applyFont="1" applyFill="1" applyBorder="1" applyAlignment="1" applyProtection="1">
      <alignment horizontal="center" vertical="center"/>
    </xf>
    <xf numFmtId="0" fontId="2" fillId="2" borderId="21" xfId="4" applyFont="1" applyFill="1" applyBorder="1" applyAlignment="1" applyProtection="1">
      <alignment horizontal="center" vertical="center"/>
    </xf>
    <xf numFmtId="0" fontId="2" fillId="2" borderId="30" xfId="4" applyFont="1" applyFill="1" applyBorder="1" applyAlignment="1" applyProtection="1">
      <alignment horizontal="center" vertical="center"/>
    </xf>
    <xf numFmtId="0" fontId="4" fillId="2" borderId="6" xfId="4" applyFont="1" applyFill="1" applyBorder="1" applyAlignment="1" applyProtection="1">
      <alignment horizontal="center" vertical="center"/>
    </xf>
    <xf numFmtId="0" fontId="4" fillId="2" borderId="7" xfId="4" applyFont="1" applyFill="1" applyBorder="1" applyAlignment="1" applyProtection="1">
      <alignment horizontal="center" vertical="center"/>
    </xf>
    <xf numFmtId="0" fontId="4" fillId="2" borderId="26" xfId="4" applyFont="1" applyFill="1" applyBorder="1" applyAlignment="1" applyProtection="1">
      <alignment horizontal="center" vertical="center"/>
    </xf>
    <xf numFmtId="0" fontId="7" fillId="5" borderId="50" xfId="6" quotePrefix="1" applyNumberFormat="1" applyFont="1" applyFill="1" applyBorder="1" applyAlignment="1">
      <alignment horizontal="left" vertical="center" wrapText="1"/>
    </xf>
    <xf numFmtId="0" fontId="7" fillId="5" borderId="51" xfId="6" applyNumberFormat="1" applyFont="1" applyFill="1" applyBorder="1" applyAlignment="1">
      <alignment horizontal="left" vertical="center" wrapText="1"/>
    </xf>
    <xf numFmtId="0" fontId="7" fillId="5" borderId="52" xfId="6" applyNumberFormat="1" applyFont="1" applyFill="1" applyBorder="1" applyAlignment="1">
      <alignment horizontal="left" vertical="center" wrapText="1"/>
    </xf>
    <xf numFmtId="0" fontId="14" fillId="7" borderId="54" xfId="6" applyNumberFormat="1" applyFont="1" applyFill="1" applyBorder="1" applyAlignment="1">
      <alignment horizontal="center" vertical="center" wrapText="1"/>
    </xf>
    <xf numFmtId="0" fontId="14" fillId="7" borderId="55" xfId="6" applyNumberFormat="1" applyFont="1" applyFill="1" applyBorder="1" applyAlignment="1">
      <alignment horizontal="center" vertical="center" wrapText="1"/>
    </xf>
    <xf numFmtId="0" fontId="14" fillId="7" borderId="56" xfId="6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13" fillId="0" borderId="4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79" fontId="13" fillId="0" borderId="20" xfId="3" applyNumberFormat="1" applyFont="1" applyFill="1" applyBorder="1" applyAlignment="1">
      <alignment horizontal="center" vertical="center" wrapText="1"/>
    </xf>
    <xf numFmtId="179" fontId="13" fillId="0" borderId="28" xfId="3" applyNumberFormat="1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7" fillId="2" borderId="43" xfId="3" applyNumberFormat="1" applyFont="1" applyFill="1" applyBorder="1" applyAlignment="1">
      <alignment horizontal="left" vertical="center" wrapText="1"/>
    </xf>
    <xf numFmtId="176" fontId="7" fillId="2" borderId="44" xfId="3" applyNumberFormat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" fontId="7" fillId="0" borderId="14" xfId="3" applyNumberFormat="1" applyFont="1" applyFill="1" applyBorder="1" applyAlignment="1">
      <alignment horizontal="center" vertical="center" wrapText="1"/>
    </xf>
    <xf numFmtId="4" fontId="7" fillId="0" borderId="27" xfId="3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9" fontId="7" fillId="0" borderId="14" xfId="3" applyNumberFormat="1" applyFont="1" applyFill="1" applyBorder="1" applyAlignment="1">
      <alignment horizontal="center" vertical="center" wrapText="1"/>
    </xf>
    <xf numFmtId="9" fontId="7" fillId="0" borderId="27" xfId="3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left" vertical="center"/>
    </xf>
    <xf numFmtId="0" fontId="3" fillId="4" borderId="69" xfId="4" applyFont="1" applyFill="1" applyBorder="1" applyAlignment="1">
      <alignment horizontal="center" vertical="center"/>
    </xf>
    <xf numFmtId="0" fontId="3" fillId="4" borderId="9" xfId="4" applyFont="1" applyFill="1" applyBorder="1" applyAlignment="1">
      <alignment horizontal="center" vertical="center"/>
    </xf>
    <xf numFmtId="0" fontId="3" fillId="4" borderId="23" xfId="4" applyFont="1" applyFill="1" applyBorder="1" applyAlignment="1">
      <alignment horizontal="center" vertical="center"/>
    </xf>
    <xf numFmtId="177" fontId="8" fillId="0" borderId="15" xfId="1" applyNumberFormat="1" applyFont="1" applyBorder="1" applyAlignment="1">
      <alignment horizontal="center" vertical="center" wrapText="1"/>
    </xf>
    <xf numFmtId="177" fontId="8" fillId="0" borderId="16" xfId="1" applyNumberFormat="1" applyFont="1" applyBorder="1" applyAlignment="1">
      <alignment horizontal="center" vertical="center" wrapText="1"/>
    </xf>
    <xf numFmtId="0" fontId="7" fillId="0" borderId="46" xfId="5" applyFont="1" applyBorder="1" applyAlignment="1">
      <alignment horizontal="right" vertical="center"/>
    </xf>
    <xf numFmtId="0" fontId="7" fillId="0" borderId="19" xfId="5" applyFont="1" applyBorder="1" applyAlignment="1">
      <alignment horizontal="right" vertical="center"/>
    </xf>
    <xf numFmtId="0" fontId="7" fillId="0" borderId="20" xfId="5" applyFont="1" applyBorder="1" applyAlignment="1">
      <alignment horizontal="right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0" fontId="2" fillId="2" borderId="22" xfId="4" applyFont="1" applyFill="1" applyBorder="1" applyAlignment="1">
      <alignment horizontal="center" vertical="center"/>
    </xf>
    <xf numFmtId="0" fontId="3" fillId="3" borderId="4" xfId="4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/>
    </xf>
    <xf numFmtId="0" fontId="4" fillId="0" borderId="6" xfId="6" applyFont="1" applyBorder="1" applyAlignment="1">
      <alignment horizontal="left" vertical="center"/>
    </xf>
    <xf numFmtId="0" fontId="4" fillId="0" borderId="7" xfId="6" applyFont="1" applyBorder="1" applyAlignment="1">
      <alignment horizontal="left" vertical="center"/>
    </xf>
    <xf numFmtId="0" fontId="4" fillId="0" borderId="8" xfId="6" applyFont="1" applyBorder="1" applyAlignment="1">
      <alignment horizontal="left" vertical="center"/>
    </xf>
    <xf numFmtId="0" fontId="5" fillId="2" borderId="5" xfId="4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horizontal="center" vertical="center" wrapText="1"/>
    </xf>
    <xf numFmtId="0" fontId="5" fillId="2" borderId="23" xfId="4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center" vertical="center" wrapText="1"/>
    </xf>
    <xf numFmtId="0" fontId="5" fillId="2" borderId="24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25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/>
    </xf>
    <xf numFmtId="0" fontId="4" fillId="2" borderId="26" xfId="4" applyFont="1" applyFill="1" applyBorder="1" applyAlignment="1">
      <alignment horizontal="center" vertical="center"/>
    </xf>
    <xf numFmtId="0" fontId="3" fillId="4" borderId="1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26" xfId="4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right" vertical="center"/>
    </xf>
    <xf numFmtId="0" fontId="7" fillId="0" borderId="18" xfId="5" applyFont="1" applyFill="1" applyBorder="1" applyAlignment="1">
      <alignment horizontal="right" vertical="center"/>
    </xf>
    <xf numFmtId="0" fontId="7" fillId="0" borderId="19" xfId="5" applyFont="1" applyFill="1" applyBorder="1" applyAlignment="1">
      <alignment horizontal="right" vertical="center"/>
    </xf>
    <xf numFmtId="0" fontId="6" fillId="5" borderId="4" xfId="0" applyFont="1" applyFill="1" applyBorder="1" applyAlignment="1" applyProtection="1">
      <alignment horizontal="center" vertical="center" wrapText="1"/>
    </xf>
    <xf numFmtId="177" fontId="8" fillId="0" borderId="15" xfId="1" applyNumberFormat="1" applyFont="1" applyFill="1" applyBorder="1" applyAlignment="1">
      <alignment horizontal="center" vertical="center" wrapText="1"/>
    </xf>
    <xf numFmtId="177" fontId="8" fillId="0" borderId="16" xfId="1" applyNumberFormat="1" applyFont="1" applyFill="1" applyBorder="1" applyAlignment="1">
      <alignment horizontal="center" vertical="center" wrapText="1"/>
    </xf>
    <xf numFmtId="177" fontId="8" fillId="0" borderId="33" xfId="1" applyNumberFormat="1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 wrapText="1"/>
    </xf>
  </cellXfs>
  <cellStyles count="7">
    <cellStyle name="_ET_STYLE_NoName_00_" xfId="2" xr:uid="{00000000-0005-0000-0000-000000000000}"/>
    <cellStyle name="常规" xfId="0" builtinId="0"/>
    <cellStyle name="常规 2" xfId="4" xr:uid="{00000000-0005-0000-0000-000002000000}"/>
    <cellStyle name="常规 2 4 2 2" xfId="1" xr:uid="{00000000-0005-0000-0000-000003000000}"/>
    <cellStyle name="常规 2 5" xfId="3" xr:uid="{00000000-0005-0000-0000-000004000000}"/>
    <cellStyle name="常规 3" xfId="5" xr:uid="{00000000-0005-0000-0000-000005000000}"/>
    <cellStyle name="常规 7" xfId="6" xr:uid="{00000000-0005-0000-0000-000006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183774</xdr:colOff>
      <xdr:row>2</xdr:row>
      <xdr:rowOff>75079</xdr:rowOff>
    </xdr:from>
    <xdr:to>
      <xdr:col>2</xdr:col>
      <xdr:colOff>1183900</xdr:colOff>
      <xdr:row>5</xdr:row>
      <xdr:rowOff>217954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8550" y="760730"/>
          <a:ext cx="10001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228599</xdr:colOff>
      <xdr:row>2</xdr:row>
      <xdr:rowOff>57149</xdr:rowOff>
    </xdr:from>
    <xdr:to>
      <xdr:col>2</xdr:col>
      <xdr:colOff>1228725</xdr:colOff>
      <xdr:row>5</xdr:row>
      <xdr:rowOff>200024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742315"/>
          <a:ext cx="100076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228599</xdr:colOff>
      <xdr:row>2</xdr:row>
      <xdr:rowOff>57149</xdr:rowOff>
    </xdr:from>
    <xdr:to>
      <xdr:col>2</xdr:col>
      <xdr:colOff>1228725</xdr:colOff>
      <xdr:row>5</xdr:row>
      <xdr:rowOff>200024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9670" y="742315"/>
          <a:ext cx="100076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62754</xdr:colOff>
      <xdr:row>2</xdr:row>
      <xdr:rowOff>71715</xdr:rowOff>
    </xdr:from>
    <xdr:to>
      <xdr:col>2</xdr:col>
      <xdr:colOff>1068578</xdr:colOff>
      <xdr:row>6</xdr:row>
      <xdr:rowOff>76982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0F58EA1-32FB-4FA9-9C72-48E2FF2E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4294" y="719415"/>
          <a:ext cx="998204" cy="889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62754</xdr:colOff>
      <xdr:row>2</xdr:row>
      <xdr:rowOff>71715</xdr:rowOff>
    </xdr:from>
    <xdr:to>
      <xdr:col>2</xdr:col>
      <xdr:colOff>1060958</xdr:colOff>
      <xdr:row>5</xdr:row>
      <xdr:rowOff>160802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5045" y="716915"/>
          <a:ext cx="998220" cy="890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"/>
  <sheetViews>
    <sheetView view="pageBreakPreview" zoomScale="85" zoomScaleNormal="100" zoomScaleSheetLayoutView="85" workbookViewId="0">
      <selection activeCell="K14" sqref="K14"/>
    </sheetView>
  </sheetViews>
  <sheetFormatPr defaultColWidth="9" defaultRowHeight="14.4"/>
  <cols>
    <col min="1" max="1" width="3.77734375" customWidth="1"/>
    <col min="3" max="3" width="27.6640625" customWidth="1"/>
    <col min="4" max="4" width="118.77734375" customWidth="1"/>
    <col min="5" max="5" width="9.6640625" customWidth="1"/>
    <col min="6" max="7" width="14.33203125" customWidth="1"/>
    <col min="8" max="8" width="8.33203125" customWidth="1"/>
  </cols>
  <sheetData>
    <row r="1" spans="2:8" ht="16.5" customHeight="1">
      <c r="B1" s="152"/>
      <c r="C1" s="152"/>
      <c r="D1" s="152"/>
      <c r="E1" s="152"/>
      <c r="F1" s="152"/>
      <c r="G1" s="152"/>
      <c r="H1" s="152"/>
    </row>
    <row r="2" spans="2:8" ht="37.5" customHeight="1">
      <c r="B2" s="153" t="s">
        <v>168</v>
      </c>
      <c r="C2" s="154"/>
      <c r="D2" s="155"/>
      <c r="E2" s="155"/>
      <c r="F2" s="155"/>
      <c r="G2" s="156"/>
      <c r="H2" s="63"/>
    </row>
    <row r="3" spans="2:8" ht="20.25" customHeight="1">
      <c r="B3" s="135" t="s">
        <v>0</v>
      </c>
      <c r="C3" s="141"/>
      <c r="D3" s="40" t="s">
        <v>148</v>
      </c>
      <c r="E3" s="144" t="s">
        <v>1</v>
      </c>
      <c r="F3" s="144"/>
      <c r="G3" s="145"/>
      <c r="H3" s="63"/>
    </row>
    <row r="4" spans="2:8" ht="20.25" customHeight="1">
      <c r="B4" s="136"/>
      <c r="C4" s="141"/>
      <c r="D4" s="40" t="s">
        <v>169</v>
      </c>
      <c r="E4" s="144"/>
      <c r="F4" s="144"/>
      <c r="G4" s="145"/>
      <c r="H4" s="63"/>
    </row>
    <row r="5" spans="2:8" ht="20.25" customHeight="1">
      <c r="B5" s="136"/>
      <c r="C5" s="141"/>
      <c r="D5" s="40" t="s">
        <v>170</v>
      </c>
      <c r="E5" s="144"/>
      <c r="F5" s="144"/>
      <c r="G5" s="145"/>
      <c r="H5" s="63"/>
    </row>
    <row r="6" spans="2:8" ht="20.25" customHeight="1">
      <c r="B6" s="136"/>
      <c r="C6" s="141"/>
      <c r="D6" s="40" t="s">
        <v>147</v>
      </c>
      <c r="E6" s="157" t="s">
        <v>167</v>
      </c>
      <c r="F6" s="157"/>
      <c r="G6" s="158"/>
      <c r="H6" s="63"/>
    </row>
    <row r="7" spans="2:8" ht="25.8">
      <c r="B7" s="159"/>
      <c r="C7" s="160"/>
      <c r="D7" s="160"/>
      <c r="E7" s="160"/>
      <c r="F7" s="160"/>
      <c r="G7" s="161"/>
      <c r="H7" s="63"/>
    </row>
    <row r="8" spans="2:8" ht="33" customHeight="1">
      <c r="B8" s="137" t="s">
        <v>2</v>
      </c>
      <c r="C8" s="64" t="s">
        <v>3</v>
      </c>
      <c r="D8" s="65" t="s">
        <v>4</v>
      </c>
      <c r="E8" s="66" t="s">
        <v>5</v>
      </c>
      <c r="F8" s="66" t="s">
        <v>6</v>
      </c>
      <c r="G8" s="67" t="s">
        <v>7</v>
      </c>
      <c r="H8" s="63"/>
    </row>
    <row r="9" spans="2:8" ht="17.399999999999999" customHeight="1">
      <c r="B9" s="138"/>
      <c r="C9" s="68" t="s">
        <v>8</v>
      </c>
      <c r="D9" s="69" t="s">
        <v>9</v>
      </c>
      <c r="E9" s="70">
        <v>1</v>
      </c>
      <c r="F9" s="71">
        <f>ITiMe自动化监控!E36</f>
        <v>54000</v>
      </c>
      <c r="G9" s="72">
        <f>E9*F9</f>
        <v>54000</v>
      </c>
      <c r="H9" s="63"/>
    </row>
    <row r="10" spans="2:8" ht="20.399999999999999" customHeight="1">
      <c r="B10" s="138"/>
      <c r="C10" s="73" t="s">
        <v>10</v>
      </c>
      <c r="D10" s="74" t="s">
        <v>11</v>
      </c>
      <c r="E10" s="70">
        <f>SUM(ITiMe监控授权点数!G9:'ITiMe监控授权点数'!G21)</f>
        <v>1960</v>
      </c>
      <c r="F10" s="75"/>
      <c r="G10" s="76">
        <f>ITiMe监控授权点数!F26</f>
        <v>111600</v>
      </c>
      <c r="H10" s="63"/>
    </row>
    <row r="11" spans="2:8" ht="20.399999999999999" customHeight="1">
      <c r="B11" s="138"/>
      <c r="C11" s="77" t="s">
        <v>12</v>
      </c>
      <c r="D11" s="78" t="s">
        <v>13</v>
      </c>
      <c r="E11" s="162"/>
      <c r="F11" s="163"/>
      <c r="G11" s="79">
        <f>二次开发!I14</f>
        <v>18200</v>
      </c>
      <c r="H11" s="63"/>
    </row>
    <row r="12" spans="2:8" ht="33" customHeight="1" thickBot="1">
      <c r="B12" s="139"/>
      <c r="C12" s="80" t="s">
        <v>3</v>
      </c>
      <c r="D12" s="81" t="s">
        <v>4</v>
      </c>
      <c r="E12" s="82" t="s">
        <v>150</v>
      </c>
      <c r="F12" s="82" t="s">
        <v>6</v>
      </c>
      <c r="G12" s="83" t="s">
        <v>7</v>
      </c>
      <c r="H12" s="84"/>
    </row>
    <row r="13" spans="2:8" ht="43.5" customHeight="1" thickBot="1">
      <c r="B13" s="139"/>
      <c r="C13" s="85" t="s">
        <v>149</v>
      </c>
      <c r="D13" s="86" t="s">
        <v>162</v>
      </c>
      <c r="E13" s="111">
        <v>0.5</v>
      </c>
      <c r="F13" s="88">
        <v>40000</v>
      </c>
      <c r="G13" s="89">
        <f>E13*F13</f>
        <v>20000</v>
      </c>
      <c r="H13" s="84"/>
    </row>
    <row r="14" spans="2:8" ht="55.95" customHeight="1">
      <c r="B14" s="139"/>
      <c r="C14" s="85" t="s">
        <v>14</v>
      </c>
      <c r="D14" s="86" t="s">
        <v>151</v>
      </c>
      <c r="E14" s="87">
        <v>0</v>
      </c>
      <c r="F14" s="88">
        <f>SUM(G9:G11)*10%/12</f>
        <v>1531.6666666666667</v>
      </c>
      <c r="G14" s="89">
        <f>E14*F14</f>
        <v>0</v>
      </c>
      <c r="H14" s="84"/>
    </row>
    <row r="15" spans="2:8" ht="17.399999999999999" hidden="1">
      <c r="B15" s="139"/>
      <c r="C15" s="142" t="s">
        <v>17</v>
      </c>
      <c r="D15" s="143" t="str">
        <f>"人民币："&amp;TEXT(ROUND(E15,0),"[dbnum2]")&amp;"圆整"</f>
        <v>人民币：贰拾万叁仟捌佰圆整</v>
      </c>
      <c r="E15" s="146">
        <f>(SUM(G9:G11)+G14+G13)</f>
        <v>203800</v>
      </c>
      <c r="F15" s="146"/>
      <c r="G15" s="147"/>
      <c r="H15" s="84"/>
    </row>
    <row r="16" spans="2:8" ht="20.399999999999999" hidden="1">
      <c r="B16" s="139"/>
      <c r="C16" s="142"/>
      <c r="D16" s="143"/>
      <c r="E16" s="92" t="s">
        <v>18</v>
      </c>
      <c r="F16" s="148" t="s">
        <v>19</v>
      </c>
      <c r="G16" s="149"/>
      <c r="H16" s="84"/>
    </row>
    <row r="17" spans="2:8" ht="20.399999999999999" hidden="1">
      <c r="B17" s="139"/>
      <c r="C17" s="90" t="s">
        <v>20</v>
      </c>
      <c r="D17" s="93" t="s">
        <v>21</v>
      </c>
      <c r="E17" s="94">
        <v>0.06</v>
      </c>
      <c r="F17" s="146">
        <f>E15*E17</f>
        <v>12228</v>
      </c>
      <c r="G17" s="147"/>
      <c r="H17" s="84"/>
    </row>
    <row r="18" spans="2:8" ht="25.8" customHeight="1">
      <c r="B18" s="139"/>
      <c r="C18" s="95" t="s">
        <v>22</v>
      </c>
      <c r="D18" s="91" t="str">
        <f>"人民币："&amp;TEXT(ROUND(F18,0),"[dbnum2]")&amp;"圆整"</f>
        <v>人民币：贰拾壹万陆仟零贰拾捌圆整</v>
      </c>
      <c r="E18" s="96" t="s">
        <v>23</v>
      </c>
      <c r="F18" s="150">
        <f>(E15)*(1+E17)</f>
        <v>216028</v>
      </c>
      <c r="G18" s="151"/>
      <c r="H18" s="84"/>
    </row>
    <row r="19" spans="2:8" ht="24" thickBot="1">
      <c r="B19" s="140"/>
      <c r="C19" s="97" t="s">
        <v>24</v>
      </c>
      <c r="D19" s="98" t="str">
        <f>"人民币："&amp;TEXT(ROUND(F19,0),"[dbnum2]")&amp;"圆整"</f>
        <v>人民币：壹拾柒万贰仟圆整</v>
      </c>
      <c r="E19" s="99" t="s">
        <v>23</v>
      </c>
      <c r="F19" s="131">
        <f>215000*0.8</f>
        <v>172000</v>
      </c>
      <c r="G19" s="132"/>
      <c r="H19" s="84"/>
    </row>
    <row r="20" spans="2:8" ht="15.6">
      <c r="B20" s="133" t="s">
        <v>25</v>
      </c>
      <c r="C20" s="134"/>
      <c r="D20" s="134"/>
      <c r="E20" s="134"/>
      <c r="F20" s="134"/>
      <c r="G20" s="134"/>
      <c r="H20" s="100"/>
    </row>
  </sheetData>
  <sheetProtection formatCells="0" formatColumns="0" formatRows="0" insertColumns="0" insertRows="0" insertHyperlinks="0" deleteColumns="0" deleteRows="0" sort="0" autoFilter="0" pivotTables="0"/>
  <protectedRanges>
    <protectedRange sqref="B20 E6" name="区域3"/>
    <protectedRange sqref="F8:F9 F11:F13" name="P2018"/>
    <protectedRange sqref="D6" name="区域3_1"/>
  </protectedRanges>
  <mergeCells count="17">
    <mergeCell ref="B1:H1"/>
    <mergeCell ref="B2:G2"/>
    <mergeCell ref="E6:G6"/>
    <mergeCell ref="B7:G7"/>
    <mergeCell ref="E11:F11"/>
    <mergeCell ref="F19:G19"/>
    <mergeCell ref="B20:G20"/>
    <mergeCell ref="B3:B6"/>
    <mergeCell ref="B8:B19"/>
    <mergeCell ref="C3:C6"/>
    <mergeCell ref="C15:C16"/>
    <mergeCell ref="D15:D16"/>
    <mergeCell ref="E3:G5"/>
    <mergeCell ref="E15:G15"/>
    <mergeCell ref="F16:G16"/>
    <mergeCell ref="F17:G17"/>
    <mergeCell ref="F18:G18"/>
  </mergeCells>
  <phoneticPr fontId="23" type="noConversion"/>
  <dataValidations count="2">
    <dataValidation type="whole" allowBlank="1" showInputMessage="1" showErrorMessage="1" sqref="E9" xr:uid="{00000000-0002-0000-0000-000000000000}">
      <formula1>0</formula1>
      <formula2>100000</formula2>
    </dataValidation>
    <dataValidation type="whole" allowBlank="1" showInputMessage="1" showErrorMessage="1" sqref="E14" xr:uid="{00000000-0002-0000-0000-000001000000}">
      <formula1>0</formula1>
      <formula2>5</formula2>
    </dataValidation>
  </dataValidations>
  <pageMargins left="0.7" right="0.7" top="0.75" bottom="0.75" header="0.3" footer="0.3"/>
  <pageSetup paperSize="9" scale="41" orientation="portrait" r:id="rId1"/>
  <ignoredErrors>
    <ignoredError sqref="G1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7"/>
  <sheetViews>
    <sheetView view="pageBreakPreview" topLeftCell="A22" zoomScale="85" zoomScaleNormal="100" zoomScaleSheetLayoutView="85" workbookViewId="0">
      <selection activeCell="L11" sqref="L11"/>
    </sheetView>
  </sheetViews>
  <sheetFormatPr defaultColWidth="9" defaultRowHeight="14.4"/>
  <cols>
    <col min="1" max="1" width="3.77734375" customWidth="1"/>
    <col min="3" max="3" width="19.33203125" customWidth="1"/>
    <col min="4" max="4" width="115.6640625" customWidth="1"/>
    <col min="5" max="5" width="13.6640625" customWidth="1"/>
    <col min="7" max="7" width="19.44140625" customWidth="1"/>
  </cols>
  <sheetData>
    <row r="1" spans="2:7" ht="16.5" customHeight="1"/>
    <row r="2" spans="2:7" ht="37.5" customHeight="1">
      <c r="B2" s="214" t="s">
        <v>26</v>
      </c>
      <c r="C2" s="215"/>
      <c r="D2" s="215"/>
      <c r="E2" s="215"/>
      <c r="F2" s="215"/>
      <c r="G2" s="216"/>
    </row>
    <row r="3" spans="2:7" ht="20.25" customHeight="1">
      <c r="B3" s="165" t="s">
        <v>0</v>
      </c>
      <c r="C3" s="15"/>
      <c r="D3" s="40" t="str">
        <f>报价总表!D3</f>
        <v xml:space="preserve">                     Address 地址：北京市朝阳区金泉时代广场A座908室</v>
      </c>
      <c r="E3" s="174" t="s">
        <v>1</v>
      </c>
      <c r="F3" s="175"/>
      <c r="G3" s="176"/>
    </row>
    <row r="4" spans="2:7" ht="20.25" customHeight="1">
      <c r="B4" s="166"/>
      <c r="C4" s="16"/>
      <c r="D4" s="40" t="str">
        <f>报价总表!D4</f>
        <v xml:space="preserve">                     Con 联系人：                                                         Mob 手机：</v>
      </c>
      <c r="E4" s="177"/>
      <c r="F4" s="178"/>
      <c r="G4" s="179"/>
    </row>
    <row r="5" spans="2:7" ht="20.25" customHeight="1">
      <c r="B5" s="166"/>
      <c r="C5" s="16"/>
      <c r="D5" s="40" t="str">
        <f>报价总表!D5</f>
        <v xml:space="preserve">                     Tel 电话：8610-82746952-801                         Fax传真：8610-82746952-805</v>
      </c>
      <c r="E5" s="180"/>
      <c r="F5" s="181"/>
      <c r="G5" s="182"/>
    </row>
    <row r="6" spans="2:7" ht="20.25" customHeight="1">
      <c r="B6" s="167"/>
      <c r="C6" s="17"/>
      <c r="D6" s="40" t="str">
        <f>报价总表!D6</f>
        <v xml:space="preserve">                     E-Mail：zhangzq@iufc.cn</v>
      </c>
      <c r="E6" s="217" t="str">
        <f>报价总表!E6</f>
        <v>报价日期:   2020-11-14</v>
      </c>
      <c r="F6" s="218"/>
      <c r="G6" s="219"/>
    </row>
    <row r="7" spans="2:7" ht="25.8">
      <c r="B7" s="41"/>
      <c r="C7" s="21"/>
      <c r="D7" s="20"/>
      <c r="E7" s="21"/>
      <c r="F7" s="21"/>
      <c r="G7" s="22"/>
    </row>
    <row r="8" spans="2:7" ht="28.5" customHeight="1">
      <c r="B8" s="168" t="s">
        <v>27</v>
      </c>
      <c r="C8" s="101" t="s">
        <v>3</v>
      </c>
      <c r="D8" s="220" t="s">
        <v>28</v>
      </c>
      <c r="E8" s="221"/>
      <c r="F8" s="221"/>
      <c r="G8" s="222"/>
    </row>
    <row r="9" spans="2:7" ht="28.5" customHeight="1">
      <c r="B9" s="169"/>
      <c r="C9" s="223" t="s">
        <v>29</v>
      </c>
      <c r="D9" s="224"/>
      <c r="E9" s="224"/>
      <c r="F9" s="224"/>
      <c r="G9" s="225"/>
    </row>
    <row r="10" spans="2:7" ht="52.5" customHeight="1">
      <c r="B10" s="169"/>
      <c r="C10" s="42" t="s">
        <v>30</v>
      </c>
      <c r="D10" s="198" t="s">
        <v>31</v>
      </c>
      <c r="E10" s="199"/>
      <c r="F10" s="199"/>
      <c r="G10" s="200"/>
    </row>
    <row r="11" spans="2:7" ht="52.5" customHeight="1">
      <c r="B11" s="169"/>
      <c r="C11" s="42" t="s">
        <v>32</v>
      </c>
      <c r="D11" s="198" t="s">
        <v>33</v>
      </c>
      <c r="E11" s="199"/>
      <c r="F11" s="199"/>
      <c r="G11" s="200"/>
    </row>
    <row r="12" spans="2:7" ht="87" customHeight="1">
      <c r="B12" s="169"/>
      <c r="C12" s="42" t="s">
        <v>34</v>
      </c>
      <c r="D12" s="198" t="s">
        <v>35</v>
      </c>
      <c r="E12" s="199"/>
      <c r="F12" s="199"/>
      <c r="G12" s="200"/>
    </row>
    <row r="13" spans="2:7" ht="52.5" customHeight="1">
      <c r="B13" s="169"/>
      <c r="C13" s="42" t="s">
        <v>36</v>
      </c>
      <c r="D13" s="198" t="s">
        <v>37</v>
      </c>
      <c r="E13" s="199"/>
      <c r="F13" s="199"/>
      <c r="G13" s="200"/>
    </row>
    <row r="14" spans="2:7" ht="34.5" customHeight="1">
      <c r="B14" s="169"/>
      <c r="C14" s="42" t="s">
        <v>38</v>
      </c>
      <c r="D14" s="198" t="s">
        <v>39</v>
      </c>
      <c r="E14" s="199"/>
      <c r="F14" s="199"/>
      <c r="G14" s="200"/>
    </row>
    <row r="15" spans="2:7" ht="35.700000000000003" customHeight="1">
      <c r="B15" s="169"/>
      <c r="C15" s="42" t="s">
        <v>40</v>
      </c>
      <c r="D15" s="198" t="s">
        <v>41</v>
      </c>
      <c r="E15" s="199"/>
      <c r="F15" s="199"/>
      <c r="G15" s="200"/>
    </row>
    <row r="16" spans="2:7" ht="35.700000000000003" customHeight="1">
      <c r="B16" s="169"/>
      <c r="C16" s="42" t="s">
        <v>42</v>
      </c>
      <c r="D16" s="198" t="s">
        <v>43</v>
      </c>
      <c r="E16" s="199"/>
      <c r="F16" s="199"/>
      <c r="G16" s="200"/>
    </row>
    <row r="17" spans="2:7" ht="35.700000000000003" customHeight="1">
      <c r="B17" s="169"/>
      <c r="C17" s="42" t="s">
        <v>44</v>
      </c>
      <c r="D17" s="208" t="s">
        <v>45</v>
      </c>
      <c r="E17" s="209"/>
      <c r="F17" s="209"/>
      <c r="G17" s="210"/>
    </row>
    <row r="18" spans="2:7" ht="31.95" customHeight="1">
      <c r="B18" s="169"/>
      <c r="C18" s="42" t="s">
        <v>46</v>
      </c>
      <c r="D18" s="198" t="s">
        <v>47</v>
      </c>
      <c r="E18" s="199"/>
      <c r="F18" s="199"/>
      <c r="G18" s="200"/>
    </row>
    <row r="19" spans="2:7" ht="28.5" customHeight="1">
      <c r="B19" s="169"/>
      <c r="C19" s="211" t="s">
        <v>48</v>
      </c>
      <c r="D19" s="212"/>
      <c r="E19" s="212"/>
      <c r="F19" s="212"/>
      <c r="G19" s="213"/>
    </row>
    <row r="20" spans="2:7" ht="56.25" customHeight="1">
      <c r="B20" s="169"/>
      <c r="C20" s="43" t="s">
        <v>49</v>
      </c>
      <c r="D20" s="198" t="s">
        <v>50</v>
      </c>
      <c r="E20" s="199"/>
      <c r="F20" s="199"/>
      <c r="G20" s="200"/>
    </row>
    <row r="21" spans="2:7" ht="35.700000000000003" customHeight="1">
      <c r="B21" s="169"/>
      <c r="C21" s="43" t="s">
        <v>51</v>
      </c>
      <c r="D21" s="198" t="s">
        <v>52</v>
      </c>
      <c r="E21" s="199"/>
      <c r="F21" s="199"/>
      <c r="G21" s="200"/>
    </row>
    <row r="22" spans="2:7" ht="38.25" customHeight="1">
      <c r="B22" s="169"/>
      <c r="C22" s="44" t="s">
        <v>53</v>
      </c>
      <c r="D22" s="198" t="s">
        <v>54</v>
      </c>
      <c r="E22" s="199"/>
      <c r="F22" s="199"/>
      <c r="G22" s="200"/>
    </row>
    <row r="23" spans="2:7" ht="33.75" customHeight="1">
      <c r="B23" s="170"/>
      <c r="C23" s="33" t="s">
        <v>55</v>
      </c>
      <c r="D23" s="34" t="str">
        <f>"人民币："&amp;TEXT(ROUND(F23,0),"[dbnum2]")&amp;"圆整"</f>
        <v>人民币：壹拾捌万圆整</v>
      </c>
      <c r="E23" s="45" t="s">
        <v>56</v>
      </c>
      <c r="F23" s="201">
        <v>180000</v>
      </c>
      <c r="G23" s="202"/>
    </row>
    <row r="24" spans="2:7" ht="33" customHeight="1">
      <c r="B24" s="171" t="s">
        <v>57</v>
      </c>
      <c r="C24" s="46" t="s">
        <v>3</v>
      </c>
      <c r="D24" s="47" t="s">
        <v>4</v>
      </c>
      <c r="E24" s="25" t="s">
        <v>6</v>
      </c>
      <c r="F24" s="25" t="s">
        <v>5</v>
      </c>
      <c r="G24" s="26" t="s">
        <v>58</v>
      </c>
    </row>
    <row r="25" spans="2:7" ht="33.75" customHeight="1">
      <c r="B25" s="172"/>
      <c r="C25" s="48" t="s">
        <v>59</v>
      </c>
      <c r="D25" s="49" t="s">
        <v>60</v>
      </c>
      <c r="E25" s="50">
        <v>60000</v>
      </c>
      <c r="F25" s="51">
        <v>0</v>
      </c>
      <c r="G25" s="52">
        <f>E25*F25</f>
        <v>0</v>
      </c>
    </row>
    <row r="26" spans="2:7" ht="34.799999999999997">
      <c r="B26" s="172"/>
      <c r="C26" s="48" t="s">
        <v>61</v>
      </c>
      <c r="D26" s="53" t="s">
        <v>62</v>
      </c>
      <c r="E26" s="50">
        <v>60000</v>
      </c>
      <c r="F26" s="51">
        <v>0</v>
      </c>
      <c r="G26" s="52">
        <f>E26*F26</f>
        <v>0</v>
      </c>
    </row>
    <row r="27" spans="2:7" ht="33.6" customHeight="1">
      <c r="B27" s="172"/>
      <c r="C27" s="48" t="s">
        <v>63</v>
      </c>
      <c r="D27" s="49" t="s">
        <v>64</v>
      </c>
      <c r="E27" s="50">
        <v>60000</v>
      </c>
      <c r="F27" s="51">
        <v>0</v>
      </c>
      <c r="G27" s="52">
        <f>E27*F27</f>
        <v>0</v>
      </c>
    </row>
    <row r="28" spans="2:7" ht="33.75" customHeight="1">
      <c r="B28" s="172"/>
      <c r="C28" s="48" t="s">
        <v>65</v>
      </c>
      <c r="D28" s="49" t="s">
        <v>66</v>
      </c>
      <c r="E28" s="50">
        <v>60000</v>
      </c>
      <c r="F28" s="51">
        <v>0</v>
      </c>
      <c r="G28" s="52">
        <f>E28*F28</f>
        <v>0</v>
      </c>
    </row>
    <row r="29" spans="2:7" ht="30.45" customHeight="1">
      <c r="B29" s="172"/>
      <c r="C29" s="48" t="s">
        <v>67</v>
      </c>
      <c r="D29" s="49" t="s">
        <v>68</v>
      </c>
      <c r="E29" s="50">
        <v>60000</v>
      </c>
      <c r="F29" s="51">
        <v>0</v>
      </c>
      <c r="G29" s="52">
        <f t="shared" ref="G29:G31" si="0">E29*F29</f>
        <v>0</v>
      </c>
    </row>
    <row r="30" spans="2:7" ht="17.399999999999999">
      <c r="B30" s="172"/>
      <c r="C30" s="54" t="s">
        <v>49</v>
      </c>
      <c r="D30" s="49" t="s">
        <v>69</v>
      </c>
      <c r="E30" s="50">
        <v>2000</v>
      </c>
      <c r="F30" s="51">
        <v>0</v>
      </c>
      <c r="G30" s="52">
        <f t="shared" si="0"/>
        <v>0</v>
      </c>
    </row>
    <row r="31" spans="2:7" ht="52.2">
      <c r="B31" s="172"/>
      <c r="C31" s="55" t="s">
        <v>70</v>
      </c>
      <c r="D31" s="56" t="s">
        <v>71</v>
      </c>
      <c r="E31" s="57">
        <v>4000</v>
      </c>
      <c r="F31" s="58">
        <v>0</v>
      </c>
      <c r="G31" s="52">
        <f t="shared" si="0"/>
        <v>0</v>
      </c>
    </row>
    <row r="32" spans="2:7" ht="20.399999999999999">
      <c r="B32" s="173"/>
      <c r="C32" s="39" t="s">
        <v>72</v>
      </c>
      <c r="D32" s="59" t="str">
        <f>"人民币："&amp;TEXT(ROUND(F32,0),"[dbnum2]")&amp;"圆整"</f>
        <v>人民币：零圆整</v>
      </c>
      <c r="E32" s="35" t="s">
        <v>56</v>
      </c>
      <c r="F32" s="203">
        <f>SUM(G25:G31)</f>
        <v>0</v>
      </c>
      <c r="G32" s="204"/>
    </row>
    <row r="33" spans="2:7" ht="36.75" customHeight="1">
      <c r="B33" s="205"/>
      <c r="C33" s="206"/>
      <c r="D33" s="206"/>
      <c r="E33" s="206"/>
      <c r="F33" s="206"/>
      <c r="G33" s="207"/>
    </row>
    <row r="34" spans="2:7" ht="32.25" customHeight="1">
      <c r="B34" s="183" t="s">
        <v>73</v>
      </c>
      <c r="C34" s="184"/>
      <c r="D34" s="60"/>
      <c r="E34" s="185">
        <f>F23+F32</f>
        <v>180000</v>
      </c>
      <c r="F34" s="186"/>
      <c r="G34" s="187"/>
    </row>
    <row r="35" spans="2:7" ht="32.25" customHeight="1">
      <c r="B35" s="188" t="s">
        <v>15</v>
      </c>
      <c r="C35" s="189"/>
      <c r="D35" s="61" t="s">
        <v>16</v>
      </c>
      <c r="E35" s="190">
        <v>0.3</v>
      </c>
      <c r="F35" s="191"/>
      <c r="G35" s="192"/>
    </row>
    <row r="36" spans="2:7" ht="32.25" customHeight="1">
      <c r="B36" s="193" t="s">
        <v>74</v>
      </c>
      <c r="C36" s="194"/>
      <c r="D36" s="62" t="str">
        <f>"人民币："&amp;TEXT(ROUND(E36,0),"[dbnum2]")&amp;"圆整"</f>
        <v>人民币：伍万肆仟圆整</v>
      </c>
      <c r="E36" s="195">
        <f>(F23+SUM(G25:G29))*E35+SUM(G30:G31)</f>
        <v>54000</v>
      </c>
      <c r="F36" s="196"/>
      <c r="G36" s="197"/>
    </row>
    <row r="37" spans="2:7" ht="15.6">
      <c r="B37" s="164" t="s">
        <v>25</v>
      </c>
      <c r="C37" s="164"/>
      <c r="D37" s="164"/>
      <c r="E37" s="164"/>
      <c r="F37" s="164"/>
      <c r="G37" s="164"/>
    </row>
  </sheetData>
  <sheetProtection formatCells="0" formatColumns="0" formatRows="0" insertColumns="0" insertRows="0" insertHyperlinks="0" deleteColumns="0" deleteRows="0" sort="0" autoFilter="0" pivotTables="0"/>
  <protectedRanges>
    <protectedRange sqref="E6" name="区域3"/>
    <protectedRange sqref="B37" name="区域3_1"/>
    <protectedRange sqref="E35 F25:F31" name="P2018_1"/>
    <protectedRange sqref="E36" name="区域1_3_1"/>
    <protectedRange sqref="D6" name="区域3_1_1"/>
  </protectedRanges>
  <mergeCells count="31">
    <mergeCell ref="B2:G2"/>
    <mergeCell ref="E6:G6"/>
    <mergeCell ref="D8:G8"/>
    <mergeCell ref="C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C19:G19"/>
    <mergeCell ref="D20:G20"/>
    <mergeCell ref="B37:G37"/>
    <mergeCell ref="B3:B6"/>
    <mergeCell ref="B8:B23"/>
    <mergeCell ref="B24:B32"/>
    <mergeCell ref="E3:G5"/>
    <mergeCell ref="B34:C34"/>
    <mergeCell ref="E34:G34"/>
    <mergeCell ref="B35:C35"/>
    <mergeCell ref="E35:G35"/>
    <mergeCell ref="B36:C36"/>
    <mergeCell ref="E36:G36"/>
    <mergeCell ref="D21:G21"/>
    <mergeCell ref="D22:G22"/>
    <mergeCell ref="F23:G23"/>
    <mergeCell ref="F32:G32"/>
    <mergeCell ref="B33:G33"/>
  </mergeCells>
  <phoneticPr fontId="23" type="noConversion"/>
  <dataValidations count="1">
    <dataValidation type="whole" allowBlank="1" showInputMessage="1" showErrorMessage="1" sqref="F25:F31" xr:uid="{00000000-0002-0000-0100-000000000000}">
      <formula1>0</formula1>
      <formula2>100000</formula2>
    </dataValidation>
  </dataValidation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view="pageBreakPreview" topLeftCell="A10" zoomScale="85" zoomScaleNormal="100" zoomScaleSheetLayoutView="85" workbookViewId="0">
      <selection activeCell="K23" sqref="K23"/>
    </sheetView>
  </sheetViews>
  <sheetFormatPr defaultColWidth="9" defaultRowHeight="14.4"/>
  <cols>
    <col min="1" max="1" width="3.77734375" customWidth="1"/>
    <col min="2" max="2" width="9.33203125" customWidth="1"/>
    <col min="3" max="4" width="20.88671875" customWidth="1"/>
    <col min="5" max="5" width="108.88671875" customWidth="1"/>
    <col min="6" max="6" width="11.109375" customWidth="1"/>
    <col min="7" max="7" width="9.33203125" customWidth="1"/>
    <col min="8" max="8" width="17.21875" customWidth="1"/>
    <col min="9" max="9" width="8.6640625" customWidth="1"/>
  </cols>
  <sheetData>
    <row r="1" spans="1:9" ht="16.5" customHeight="1">
      <c r="A1" s="14"/>
      <c r="B1" s="14"/>
      <c r="C1" s="14"/>
      <c r="D1" s="14"/>
      <c r="E1" s="14"/>
      <c r="F1" s="14"/>
      <c r="G1" s="14"/>
      <c r="H1" s="14"/>
      <c r="I1" s="14"/>
    </row>
    <row r="2" spans="1:9" ht="37.5" customHeight="1">
      <c r="A2" s="14"/>
      <c r="B2" s="214" t="s">
        <v>75</v>
      </c>
      <c r="C2" s="215"/>
      <c r="D2" s="215"/>
      <c r="E2" s="215"/>
      <c r="F2" s="215"/>
      <c r="G2" s="215"/>
      <c r="H2" s="216"/>
      <c r="I2" s="14"/>
    </row>
    <row r="3" spans="1:9" ht="20.25" customHeight="1">
      <c r="A3" s="14"/>
      <c r="B3" s="165" t="s">
        <v>0</v>
      </c>
      <c r="C3" s="15"/>
      <c r="D3" s="246" t="str">
        <f>报价总表!D3</f>
        <v xml:space="preserve">                     Address 地址：北京市朝阳区金泉时代广场A座908室</v>
      </c>
      <c r="E3" s="246"/>
      <c r="F3" s="174" t="s">
        <v>1</v>
      </c>
      <c r="G3" s="175"/>
      <c r="H3" s="176"/>
      <c r="I3" s="14"/>
    </row>
    <row r="4" spans="1:9" ht="20.25" customHeight="1">
      <c r="A4" s="14"/>
      <c r="B4" s="166"/>
      <c r="C4" s="16"/>
      <c r="D4" s="246" t="str">
        <f>报价总表!D4</f>
        <v xml:space="preserve">                     Con 联系人：                                                         Mob 手机：</v>
      </c>
      <c r="E4" s="246"/>
      <c r="F4" s="177"/>
      <c r="G4" s="178"/>
      <c r="H4" s="179"/>
      <c r="I4" s="14"/>
    </row>
    <row r="5" spans="1:9" ht="20.25" customHeight="1">
      <c r="A5" s="14"/>
      <c r="B5" s="166"/>
      <c r="C5" s="16"/>
      <c r="D5" s="246" t="str">
        <f>报价总表!D5</f>
        <v xml:space="preserve">                     Tel 电话：8610-82746952-801                         Fax传真：8610-82746952-805</v>
      </c>
      <c r="E5" s="246"/>
      <c r="F5" s="180"/>
      <c r="G5" s="181"/>
      <c r="H5" s="182"/>
      <c r="I5" s="14"/>
    </row>
    <row r="6" spans="1:9" ht="20.25" customHeight="1">
      <c r="A6" s="14"/>
      <c r="B6" s="167"/>
      <c r="C6" s="17"/>
      <c r="D6" s="246" t="str">
        <f>报价总表!D6</f>
        <v xml:space="preserve">                     E-Mail：zhangzq@iufc.cn</v>
      </c>
      <c r="E6" s="246"/>
      <c r="F6" s="217" t="str">
        <f>报价总表!E6</f>
        <v>报价日期:   2020-11-14</v>
      </c>
      <c r="G6" s="218"/>
      <c r="H6" s="219"/>
      <c r="I6" s="14"/>
    </row>
    <row r="7" spans="1:9" ht="25.8">
      <c r="A7" s="14"/>
      <c r="B7" s="18"/>
      <c r="C7" s="19"/>
      <c r="D7" s="19"/>
      <c r="E7" s="20"/>
      <c r="F7" s="21"/>
      <c r="G7" s="21"/>
      <c r="H7" s="22"/>
      <c r="I7" s="14"/>
    </row>
    <row r="8" spans="1:9" ht="33" customHeight="1">
      <c r="A8" s="14"/>
      <c r="B8" s="232" t="s">
        <v>76</v>
      </c>
      <c r="C8" s="23" t="s">
        <v>77</v>
      </c>
      <c r="D8" s="24" t="s">
        <v>78</v>
      </c>
      <c r="E8" s="25" t="s">
        <v>79</v>
      </c>
      <c r="F8" s="25" t="s">
        <v>6</v>
      </c>
      <c r="G8" s="25" t="s">
        <v>5</v>
      </c>
      <c r="H8" s="26" t="s">
        <v>58</v>
      </c>
      <c r="I8" s="14"/>
    </row>
    <row r="9" spans="1:9" ht="52.2">
      <c r="A9" s="14"/>
      <c r="B9" s="233"/>
      <c r="C9" s="235" t="s">
        <v>80</v>
      </c>
      <c r="D9" s="28" t="s">
        <v>81</v>
      </c>
      <c r="E9" s="28" t="s">
        <v>82</v>
      </c>
      <c r="F9" s="29">
        <v>750</v>
      </c>
      <c r="G9" s="30">
        <v>520</v>
      </c>
      <c r="H9" s="31">
        <f t="shared" ref="H9:H21" si="0">F9*G9</f>
        <v>390000</v>
      </c>
      <c r="I9" s="14"/>
    </row>
    <row r="10" spans="1:9" ht="25.95" customHeight="1">
      <c r="A10" s="14"/>
      <c r="B10" s="233"/>
      <c r="C10" s="235"/>
      <c r="D10" s="28" t="s">
        <v>83</v>
      </c>
      <c r="E10" s="28" t="s">
        <v>84</v>
      </c>
      <c r="F10" s="32">
        <v>1000</v>
      </c>
      <c r="G10" s="129">
        <v>0</v>
      </c>
      <c r="H10" s="31">
        <f t="shared" si="0"/>
        <v>0</v>
      </c>
      <c r="I10" s="14"/>
    </row>
    <row r="11" spans="1:9" ht="36.6" customHeight="1">
      <c r="A11" s="14"/>
      <c r="B11" s="233"/>
      <c r="C11" s="235"/>
      <c r="D11" s="28" t="s">
        <v>85</v>
      </c>
      <c r="E11" s="28" t="s">
        <v>86</v>
      </c>
      <c r="F11" s="32">
        <v>2000</v>
      </c>
      <c r="G11" s="129">
        <v>0</v>
      </c>
      <c r="H11" s="31">
        <f t="shared" si="0"/>
        <v>0</v>
      </c>
      <c r="I11" s="14"/>
    </row>
    <row r="12" spans="1:9" ht="39.75" customHeight="1">
      <c r="A12" s="14"/>
      <c r="B12" s="233"/>
      <c r="C12" s="235"/>
      <c r="D12" s="28" t="s">
        <v>87</v>
      </c>
      <c r="E12" s="28" t="s">
        <v>165</v>
      </c>
      <c r="F12" s="32">
        <v>1000</v>
      </c>
      <c r="G12" s="129">
        <v>20</v>
      </c>
      <c r="H12" s="31">
        <f t="shared" si="0"/>
        <v>20000</v>
      </c>
      <c r="I12" s="14"/>
    </row>
    <row r="13" spans="1:9" ht="34.200000000000003" customHeight="1">
      <c r="A13" s="14"/>
      <c r="B13" s="233"/>
      <c r="C13" s="235"/>
      <c r="D13" s="28" t="s">
        <v>88</v>
      </c>
      <c r="E13" s="28" t="s">
        <v>89</v>
      </c>
      <c r="F13" s="32">
        <v>200</v>
      </c>
      <c r="G13" s="129">
        <v>60</v>
      </c>
      <c r="H13" s="31">
        <f t="shared" si="0"/>
        <v>12000</v>
      </c>
      <c r="I13" s="130"/>
    </row>
    <row r="14" spans="1:9" ht="34.799999999999997">
      <c r="A14" s="14"/>
      <c r="B14" s="233"/>
      <c r="C14" s="235" t="s">
        <v>90</v>
      </c>
      <c r="D14" s="28" t="s">
        <v>91</v>
      </c>
      <c r="E14" s="28" t="s">
        <v>92</v>
      </c>
      <c r="F14" s="32">
        <v>500</v>
      </c>
      <c r="G14" s="30">
        <v>0</v>
      </c>
      <c r="H14" s="31">
        <f t="shared" si="0"/>
        <v>0</v>
      </c>
      <c r="I14" s="14"/>
    </row>
    <row r="15" spans="1:9" ht="39.6" customHeight="1">
      <c r="A15" s="14"/>
      <c r="B15" s="233"/>
      <c r="C15" s="235"/>
      <c r="D15" s="28" t="s">
        <v>93</v>
      </c>
      <c r="E15" s="28" t="s">
        <v>94</v>
      </c>
      <c r="F15" s="32">
        <v>100</v>
      </c>
      <c r="G15" s="30">
        <v>1360</v>
      </c>
      <c r="H15" s="31">
        <f t="shared" si="0"/>
        <v>136000</v>
      </c>
      <c r="I15" s="14"/>
    </row>
    <row r="16" spans="1:9" ht="23.4" customHeight="1">
      <c r="A16" s="14"/>
      <c r="B16" s="233"/>
      <c r="C16" s="235" t="s">
        <v>95</v>
      </c>
      <c r="D16" s="28" t="s">
        <v>96</v>
      </c>
      <c r="E16" s="28" t="s">
        <v>97</v>
      </c>
      <c r="F16" s="32">
        <v>750</v>
      </c>
      <c r="G16" s="30">
        <v>0</v>
      </c>
      <c r="H16" s="31">
        <f t="shared" si="0"/>
        <v>0</v>
      </c>
      <c r="I16" s="14"/>
    </row>
    <row r="17" spans="1:9" ht="24.6" customHeight="1">
      <c r="A17" s="14"/>
      <c r="B17" s="233"/>
      <c r="C17" s="235"/>
      <c r="D17" s="28" t="s">
        <v>98</v>
      </c>
      <c r="E17" s="28" t="s">
        <v>99</v>
      </c>
      <c r="F17" s="32">
        <v>250</v>
      </c>
      <c r="G17" s="30">
        <v>0</v>
      </c>
      <c r="H17" s="31">
        <f t="shared" si="0"/>
        <v>0</v>
      </c>
      <c r="I17" s="14"/>
    </row>
    <row r="18" spans="1:9" ht="41.4" customHeight="1">
      <c r="A18" s="14"/>
      <c r="B18" s="233"/>
      <c r="C18" s="235" t="s">
        <v>100</v>
      </c>
      <c r="D18" s="28" t="s">
        <v>101</v>
      </c>
      <c r="E18" s="28" t="s">
        <v>102</v>
      </c>
      <c r="F18" s="32">
        <v>2500</v>
      </c>
      <c r="G18" s="30">
        <v>0</v>
      </c>
      <c r="H18" s="31">
        <f t="shared" si="0"/>
        <v>0</v>
      </c>
      <c r="I18" s="14"/>
    </row>
    <row r="19" spans="1:9" ht="40.200000000000003" customHeight="1">
      <c r="A19" s="14"/>
      <c r="B19" s="233"/>
      <c r="C19" s="235"/>
      <c r="D19" s="28" t="s">
        <v>103</v>
      </c>
      <c r="E19" s="28" t="s">
        <v>104</v>
      </c>
      <c r="F19" s="32">
        <v>2500</v>
      </c>
      <c r="G19" s="30">
        <v>0</v>
      </c>
      <c r="H19" s="31">
        <f t="shared" si="0"/>
        <v>0</v>
      </c>
      <c r="I19" s="14"/>
    </row>
    <row r="20" spans="1:9" ht="41.4" customHeight="1">
      <c r="A20" s="14"/>
      <c r="B20" s="233"/>
      <c r="C20" s="235"/>
      <c r="D20" s="28" t="s">
        <v>105</v>
      </c>
      <c r="E20" s="28" t="s">
        <v>106</v>
      </c>
      <c r="F20" s="32">
        <v>2500</v>
      </c>
      <c r="G20" s="30">
        <v>0</v>
      </c>
      <c r="H20" s="31">
        <f t="shared" si="0"/>
        <v>0</v>
      </c>
      <c r="I20" s="14"/>
    </row>
    <row r="21" spans="1:9" ht="38.4" customHeight="1">
      <c r="A21" s="14"/>
      <c r="B21" s="233"/>
      <c r="C21" s="27" t="s">
        <v>107</v>
      </c>
      <c r="D21" s="28" t="s">
        <v>108</v>
      </c>
      <c r="E21" s="28" t="s">
        <v>109</v>
      </c>
      <c r="F21" s="32">
        <v>5000</v>
      </c>
      <c r="G21" s="30">
        <v>0</v>
      </c>
      <c r="H21" s="31">
        <f t="shared" si="0"/>
        <v>0</v>
      </c>
      <c r="I21" s="14"/>
    </row>
    <row r="22" spans="1:9" ht="23.4">
      <c r="A22" s="14"/>
      <c r="B22" s="234"/>
      <c r="C22" s="33" t="s">
        <v>110</v>
      </c>
      <c r="D22" s="33"/>
      <c r="E22" s="34" t="str">
        <f>"人民币："&amp;TEXT(ROUND(G22,0),"[dbnum2]")&amp;"圆整"</f>
        <v>人民币：伍拾伍万捌仟圆整</v>
      </c>
      <c r="F22" s="35" t="s">
        <v>56</v>
      </c>
      <c r="G22" s="236">
        <f>SUM(H9:H21)</f>
        <v>558000</v>
      </c>
      <c r="H22" s="237"/>
      <c r="I22" s="14"/>
    </row>
    <row r="23" spans="1:9" ht="20.399999999999999">
      <c r="A23" s="14"/>
      <c r="B23" s="36"/>
      <c r="C23" s="37"/>
      <c r="D23" s="37"/>
      <c r="E23" s="37"/>
      <c r="F23" s="37"/>
      <c r="G23" s="37"/>
      <c r="H23" s="38"/>
      <c r="I23" s="14"/>
    </row>
    <row r="24" spans="1:9" ht="23.4">
      <c r="A24" s="14"/>
      <c r="B24" s="183" t="s">
        <v>73</v>
      </c>
      <c r="C24" s="184"/>
      <c r="D24" s="238"/>
      <c r="E24" s="239"/>
      <c r="F24" s="240">
        <f>G22</f>
        <v>558000</v>
      </c>
      <c r="G24" s="240"/>
      <c r="H24" s="241"/>
      <c r="I24" s="14"/>
    </row>
    <row r="25" spans="1:9" ht="20.399999999999999">
      <c r="A25" s="14"/>
      <c r="B25" s="183" t="s">
        <v>15</v>
      </c>
      <c r="C25" s="184"/>
      <c r="D25" s="242" t="s">
        <v>166</v>
      </c>
      <c r="E25" s="243"/>
      <c r="F25" s="244">
        <f>20%</f>
        <v>0.2</v>
      </c>
      <c r="G25" s="244"/>
      <c r="H25" s="245"/>
      <c r="I25" s="14"/>
    </row>
    <row r="26" spans="1:9" ht="20.399999999999999">
      <c r="A26" s="14"/>
      <c r="B26" s="226" t="s">
        <v>74</v>
      </c>
      <c r="C26" s="227"/>
      <c r="D26" s="228" t="str">
        <f>"人民币："&amp;TEXT(ROUND(F26,0),"[dbnum2]")&amp;"圆整"</f>
        <v>人民币：壹拾壹万壹仟陆佰圆整</v>
      </c>
      <c r="E26" s="229"/>
      <c r="F26" s="230">
        <f>F24*F25</f>
        <v>111600</v>
      </c>
      <c r="G26" s="230"/>
      <c r="H26" s="231"/>
      <c r="I26" s="14"/>
    </row>
    <row r="27" spans="1:9" ht="15.6">
      <c r="A27" s="14"/>
      <c r="B27" s="164" t="s">
        <v>25</v>
      </c>
      <c r="C27" s="164"/>
      <c r="D27" s="164"/>
      <c r="E27" s="164"/>
      <c r="F27" s="164"/>
      <c r="G27" s="164"/>
      <c r="H27" s="164"/>
      <c r="I27" s="14"/>
    </row>
  </sheetData>
  <sheetProtection formatCells="0" formatColumns="0" formatRows="0" insertColumns="0" insertRows="0" insertHyperlinks="0" deleteColumns="0" deleteRows="0" sort="0" autoFilter="0" pivotTables="0"/>
  <protectedRanges>
    <protectedRange sqref="F6" name="区域3"/>
    <protectedRange sqref="F25" name="P2018_1"/>
    <protectedRange sqref="F26" name="区域1_3_1"/>
    <protectedRange sqref="D6" name="区域3_1_1"/>
    <protectedRange sqref="B27" name="区域4_1"/>
  </protectedRanges>
  <mergeCells count="24">
    <mergeCell ref="D25:E25"/>
    <mergeCell ref="F25:H25"/>
    <mergeCell ref="B2:H2"/>
    <mergeCell ref="D3:E3"/>
    <mergeCell ref="D4:E4"/>
    <mergeCell ref="D5:E5"/>
    <mergeCell ref="D6:E6"/>
    <mergeCell ref="F6:H6"/>
    <mergeCell ref="B26:C26"/>
    <mergeCell ref="D26:E26"/>
    <mergeCell ref="F26:H26"/>
    <mergeCell ref="B27:H27"/>
    <mergeCell ref="B3:B6"/>
    <mergeCell ref="B8:B22"/>
    <mergeCell ref="C9:C13"/>
    <mergeCell ref="C14:C15"/>
    <mergeCell ref="C16:C17"/>
    <mergeCell ref="C18:C20"/>
    <mergeCell ref="F3:H5"/>
    <mergeCell ref="G22:H22"/>
    <mergeCell ref="B24:C24"/>
    <mergeCell ref="D24:E24"/>
    <mergeCell ref="F24:H24"/>
    <mergeCell ref="B25:C25"/>
  </mergeCells>
  <phoneticPr fontId="23" type="noConversion"/>
  <dataValidations count="1">
    <dataValidation type="whole" allowBlank="1" showInputMessage="1" showErrorMessage="1" sqref="G9:G21" xr:uid="{00000000-0002-0000-0200-000000000000}">
      <formula1>0</formula1>
      <formula2>100000</formula2>
    </dataValidation>
  </dataValidations>
  <pageMargins left="0.7" right="0.7" top="0.75" bottom="0.75" header="0.3" footer="0.3"/>
  <pageSetup paperSize="9"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2A74E-BEE8-4B8B-8397-80D20608AAB6}">
  <dimension ref="B1:I15"/>
  <sheetViews>
    <sheetView tabSelected="1" workbookViewId="0">
      <selection activeCell="D21" sqref="D21"/>
    </sheetView>
  </sheetViews>
  <sheetFormatPr defaultColWidth="9" defaultRowHeight="14.4"/>
  <cols>
    <col min="1" max="1" width="3.6640625" style="1" customWidth="1"/>
    <col min="2" max="2" width="9.33203125" style="1" customWidth="1"/>
    <col min="3" max="3" width="18.109375" style="1" customWidth="1"/>
    <col min="4" max="4" width="20.6640625" style="1" customWidth="1"/>
    <col min="5" max="5" width="58.21875" style="1" bestFit="1" customWidth="1"/>
    <col min="6" max="6" width="18.77734375" style="1" customWidth="1"/>
    <col min="7" max="7" width="14.33203125" style="1" customWidth="1"/>
    <col min="8" max="8" width="13.33203125" style="1" customWidth="1"/>
    <col min="9" max="9" width="16.5546875" style="1" customWidth="1"/>
    <col min="10" max="10" width="7.109375" style="1" customWidth="1"/>
    <col min="11" max="16384" width="9" style="1"/>
  </cols>
  <sheetData>
    <row r="1" spans="2:9" ht="15" thickBot="1"/>
    <row r="2" spans="2:9" ht="32.4">
      <c r="B2" s="255" t="s">
        <v>111</v>
      </c>
      <c r="C2" s="256"/>
      <c r="D2" s="257"/>
      <c r="E2" s="257"/>
      <c r="F2" s="257"/>
      <c r="G2" s="257"/>
      <c r="H2" s="257"/>
      <c r="I2" s="258"/>
    </row>
    <row r="3" spans="2:9" ht="17.399999999999999">
      <c r="B3" s="259" t="s">
        <v>0</v>
      </c>
      <c r="C3" s="2"/>
      <c r="D3" s="261" t="str">
        <f>报价总表!D3</f>
        <v xml:space="preserve">                     Address 地址：北京市朝阳区金泉时代广场A座908室</v>
      </c>
      <c r="E3" s="262"/>
      <c r="F3" s="263"/>
      <c r="G3" s="264" t="s">
        <v>112</v>
      </c>
      <c r="H3" s="265"/>
      <c r="I3" s="266"/>
    </row>
    <row r="4" spans="2:9" ht="17.399999999999999">
      <c r="B4" s="260"/>
      <c r="C4" s="3"/>
      <c r="D4" s="261" t="str">
        <f>报价总表!D4</f>
        <v xml:space="preserve">                     Con 联系人：                                                         Mob 手机：</v>
      </c>
      <c r="E4" s="262"/>
      <c r="F4" s="263"/>
      <c r="G4" s="267"/>
      <c r="H4" s="268"/>
      <c r="I4" s="269"/>
    </row>
    <row r="5" spans="2:9" ht="17.399999999999999">
      <c r="B5" s="260"/>
      <c r="C5" s="3"/>
      <c r="D5" s="261" t="str">
        <f>报价总表!D5</f>
        <v xml:space="preserve">                     Tel 电话：8610-82746952-801                         Fax传真：8610-82746952-805</v>
      </c>
      <c r="E5" s="262"/>
      <c r="F5" s="263"/>
      <c r="G5" s="270"/>
      <c r="H5" s="271"/>
      <c r="I5" s="272"/>
    </row>
    <row r="6" spans="2:9" ht="17.399999999999999">
      <c r="B6" s="260"/>
      <c r="C6" s="4"/>
      <c r="D6" s="261" t="str">
        <f>报价总表!D6</f>
        <v xml:space="preserve">                     E-Mail：zhangzq@iufc.cn</v>
      </c>
      <c r="E6" s="262"/>
      <c r="F6" s="263"/>
      <c r="G6" s="273" t="str">
        <f>报价总表!E6</f>
        <v>报价日期:   2020-11-14</v>
      </c>
      <c r="H6" s="274"/>
      <c r="I6" s="275"/>
    </row>
    <row r="7" spans="2:9" ht="18" thickBot="1">
      <c r="B7" s="247"/>
      <c r="C7" s="248"/>
      <c r="D7" s="248"/>
      <c r="E7" s="248"/>
      <c r="F7" s="248"/>
      <c r="G7" s="248"/>
      <c r="H7" s="248"/>
      <c r="I7" s="249"/>
    </row>
    <row r="8" spans="2:9" ht="20.399999999999999">
      <c r="B8" s="232" t="s">
        <v>113</v>
      </c>
      <c r="C8" s="112" t="s">
        <v>77</v>
      </c>
      <c r="D8" s="113" t="s">
        <v>114</v>
      </c>
      <c r="E8" s="113" t="s">
        <v>115</v>
      </c>
      <c r="F8" s="113" t="s">
        <v>116</v>
      </c>
      <c r="G8" s="113" t="s">
        <v>117</v>
      </c>
      <c r="H8" s="113" t="s">
        <v>157</v>
      </c>
      <c r="I8" s="114" t="s">
        <v>58</v>
      </c>
    </row>
    <row r="9" spans="2:9" ht="17.399999999999999">
      <c r="B9" s="233"/>
      <c r="C9" s="250"/>
      <c r="D9" s="115" t="s">
        <v>159</v>
      </c>
      <c r="E9" s="116" t="s">
        <v>161</v>
      </c>
      <c r="F9" s="115"/>
      <c r="G9" s="117">
        <v>5</v>
      </c>
      <c r="H9" s="118">
        <f>1400</f>
        <v>1400</v>
      </c>
      <c r="I9" s="119">
        <f t="shared" ref="I9:I14" si="0">G9*H9</f>
        <v>7000</v>
      </c>
    </row>
    <row r="10" spans="2:9" ht="17.399999999999999">
      <c r="B10" s="233"/>
      <c r="C10" s="251"/>
      <c r="D10" s="120" t="s">
        <v>160</v>
      </c>
      <c r="E10" s="116" t="s">
        <v>163</v>
      </c>
      <c r="F10" s="120"/>
      <c r="G10" s="117">
        <v>3</v>
      </c>
      <c r="H10" s="118">
        <f>1400</f>
        <v>1400</v>
      </c>
      <c r="I10" s="119">
        <f t="shared" si="0"/>
        <v>4200</v>
      </c>
    </row>
    <row r="11" spans="2:9" ht="17.399999999999999">
      <c r="B11" s="233"/>
      <c r="C11" s="251"/>
      <c r="D11" s="126" t="s">
        <v>164</v>
      </c>
      <c r="E11" s="121"/>
      <c r="F11" s="123"/>
      <c r="G11" s="117">
        <v>5</v>
      </c>
      <c r="H11" s="124">
        <f>1400</f>
        <v>1400</v>
      </c>
      <c r="I11" s="125">
        <f t="shared" si="0"/>
        <v>7000</v>
      </c>
    </row>
    <row r="12" spans="2:9" ht="17.399999999999999">
      <c r="B12" s="233"/>
      <c r="C12" s="251"/>
      <c r="D12" s="122"/>
      <c r="E12" s="121"/>
      <c r="F12" s="123"/>
      <c r="G12" s="117">
        <v>0</v>
      </c>
      <c r="H12" s="124">
        <f>1400</f>
        <v>1400</v>
      </c>
      <c r="I12" s="125">
        <f t="shared" si="0"/>
        <v>0</v>
      </c>
    </row>
    <row r="13" spans="2:9" ht="17.399999999999999">
      <c r="B13" s="233"/>
      <c r="C13" s="251"/>
      <c r="D13" s="126"/>
      <c r="E13" s="116"/>
      <c r="F13" s="120"/>
      <c r="G13" s="117">
        <v>0</v>
      </c>
      <c r="H13" s="124">
        <f>1400</f>
        <v>1400</v>
      </c>
      <c r="I13" s="125">
        <f t="shared" si="0"/>
        <v>0</v>
      </c>
    </row>
    <row r="14" spans="2:9" ht="21" thickBot="1">
      <c r="B14" s="252" t="s">
        <v>158</v>
      </c>
      <c r="C14" s="253"/>
      <c r="D14" s="254"/>
      <c r="E14" s="254"/>
      <c r="F14" s="254"/>
      <c r="G14" s="127">
        <f>SUM(G9:G13)</f>
        <v>13</v>
      </c>
      <c r="H14" s="118">
        <f>1400</f>
        <v>1400</v>
      </c>
      <c r="I14" s="128">
        <f t="shared" si="0"/>
        <v>18200</v>
      </c>
    </row>
    <row r="15" spans="2:9" ht="15.6">
      <c r="B15" s="164"/>
      <c r="C15" s="164"/>
      <c r="D15" s="164"/>
      <c r="E15" s="164"/>
      <c r="F15" s="164"/>
      <c r="G15" s="164"/>
      <c r="H15" s="164"/>
      <c r="I15" s="164"/>
    </row>
  </sheetData>
  <protectedRanges>
    <protectedRange sqref="B15:C15" name="区域4_1_1"/>
    <protectedRange sqref="D6 E7" name="区域3_1_8_1"/>
    <protectedRange sqref="G7" name="区域3_1_2_3_1"/>
    <protectedRange sqref="D6 E7" name="区域3_1_1_4_1"/>
    <protectedRange sqref="F6:F7" name="区域3_1_3_3_1"/>
    <protectedRange sqref="G7" name="区域3_1_4_3_1"/>
    <protectedRange sqref="H6:H7" name="区域3_1_5_3_1"/>
  </protectedRanges>
  <mergeCells count="13">
    <mergeCell ref="B2:I2"/>
    <mergeCell ref="B3:B6"/>
    <mergeCell ref="D3:F3"/>
    <mergeCell ref="G3:I5"/>
    <mergeCell ref="D4:F4"/>
    <mergeCell ref="D5:F5"/>
    <mergeCell ref="D6:F6"/>
    <mergeCell ref="G6:I6"/>
    <mergeCell ref="B7:I7"/>
    <mergeCell ref="B8:B13"/>
    <mergeCell ref="C9:C13"/>
    <mergeCell ref="B14:F14"/>
    <mergeCell ref="B15:I15"/>
  </mergeCells>
  <phoneticPr fontId="2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0"/>
  <sheetViews>
    <sheetView view="pageBreakPreview" topLeftCell="A10" zoomScale="85" zoomScaleNormal="100" zoomScaleSheetLayoutView="85" workbookViewId="0">
      <selection activeCell="E15" sqref="E15"/>
    </sheetView>
  </sheetViews>
  <sheetFormatPr defaultColWidth="9" defaultRowHeight="14.4"/>
  <cols>
    <col min="1" max="1" width="3.6640625" style="1" customWidth="1"/>
    <col min="2" max="2" width="9.33203125" style="1" customWidth="1"/>
    <col min="3" max="3" width="18.109375" style="1" customWidth="1"/>
    <col min="4" max="4" width="29" style="1" customWidth="1"/>
    <col min="5" max="5" width="72.21875" style="1" customWidth="1"/>
    <col min="6" max="6" width="51.44140625" style="1" customWidth="1"/>
    <col min="7" max="7" width="9.6640625" style="1" customWidth="1"/>
    <col min="8" max="8" width="13.33203125" style="1" customWidth="1"/>
    <col min="9" max="9" width="19.44140625" style="1" customWidth="1"/>
    <col min="10" max="10" width="7.109375" style="1" customWidth="1"/>
    <col min="11" max="16384" width="9" style="1"/>
  </cols>
  <sheetData>
    <row r="2" spans="2:9" ht="36.6" customHeight="1">
      <c r="B2" s="255" t="s">
        <v>111</v>
      </c>
      <c r="C2" s="256"/>
      <c r="D2" s="257"/>
      <c r="E2" s="257"/>
      <c r="F2" s="257"/>
      <c r="G2" s="257"/>
      <c r="H2" s="257"/>
      <c r="I2" s="258"/>
    </row>
    <row r="3" spans="2:9" ht="21" customHeight="1">
      <c r="B3" s="259" t="s">
        <v>0</v>
      </c>
      <c r="C3" s="2"/>
      <c r="D3" s="261" t="str">
        <f>报价总表!D3</f>
        <v xml:space="preserve">                     Address 地址：北京市朝阳区金泉时代广场A座908室</v>
      </c>
      <c r="E3" s="262"/>
      <c r="F3" s="263"/>
      <c r="G3" s="264" t="s">
        <v>112</v>
      </c>
      <c r="H3" s="265"/>
      <c r="I3" s="266"/>
    </row>
    <row r="4" spans="2:9" ht="20.399999999999999" customHeight="1">
      <c r="B4" s="260"/>
      <c r="C4" s="3"/>
      <c r="D4" s="261" t="str">
        <f>报价总表!D4</f>
        <v xml:space="preserve">                     Con 联系人：                                                         Mob 手机：</v>
      </c>
      <c r="E4" s="262"/>
      <c r="F4" s="263"/>
      <c r="G4" s="267"/>
      <c r="H4" s="286"/>
      <c r="I4" s="269"/>
    </row>
    <row r="5" spans="2:9" ht="21.6" customHeight="1">
      <c r="B5" s="260"/>
      <c r="C5" s="3"/>
      <c r="D5" s="261" t="str">
        <f>报价总表!D5</f>
        <v xml:space="preserve">                     Tel 电话：8610-82746952-801                         Fax传真：8610-82746952-805</v>
      </c>
      <c r="E5" s="262"/>
      <c r="F5" s="263"/>
      <c r="G5" s="270"/>
      <c r="H5" s="271"/>
      <c r="I5" s="272"/>
    </row>
    <row r="6" spans="2:9" ht="19.95" customHeight="1">
      <c r="B6" s="260"/>
      <c r="C6" s="4"/>
      <c r="D6" s="261" t="str">
        <f>报价总表!D6</f>
        <v xml:space="preserve">                     E-Mail：zhangzq@iufc.cn</v>
      </c>
      <c r="E6" s="262"/>
      <c r="F6" s="263"/>
      <c r="G6" s="273" t="str">
        <f>报价总表!E6</f>
        <v>报价日期:   2020-11-14</v>
      </c>
      <c r="H6" s="274"/>
      <c r="I6" s="275"/>
    </row>
    <row r="7" spans="2:9" ht="25.2" customHeight="1">
      <c r="B7" s="276"/>
      <c r="C7" s="277"/>
      <c r="D7" s="277"/>
      <c r="E7" s="277"/>
      <c r="F7" s="277"/>
      <c r="G7" s="277"/>
      <c r="H7" s="277"/>
      <c r="I7" s="278"/>
    </row>
    <row r="8" spans="2:9" ht="34.950000000000003" customHeight="1">
      <c r="B8" s="282" t="s">
        <v>113</v>
      </c>
      <c r="C8" s="102" t="s">
        <v>77</v>
      </c>
      <c r="D8" s="103" t="s">
        <v>114</v>
      </c>
      <c r="E8" s="103" t="s">
        <v>115</v>
      </c>
      <c r="F8" s="103" t="s">
        <v>116</v>
      </c>
      <c r="G8" s="103" t="s">
        <v>117</v>
      </c>
      <c r="H8" s="103" t="s">
        <v>118</v>
      </c>
      <c r="I8" s="104" t="s">
        <v>58</v>
      </c>
    </row>
    <row r="9" spans="2:9" ht="65.25" customHeight="1">
      <c r="B9" s="282"/>
      <c r="C9" s="283" t="s">
        <v>119</v>
      </c>
      <c r="D9" s="105" t="s">
        <v>120</v>
      </c>
      <c r="E9" s="105" t="s">
        <v>121</v>
      </c>
      <c r="F9" s="106" t="s">
        <v>122</v>
      </c>
      <c r="G9" s="107">
        <v>0</v>
      </c>
      <c r="H9" s="108">
        <v>30000</v>
      </c>
      <c r="I9" s="109">
        <f t="shared" ref="I9:I18" si="0">G9*H9</f>
        <v>0</v>
      </c>
    </row>
    <row r="10" spans="2:9" ht="69.599999999999994">
      <c r="B10" s="282"/>
      <c r="C10" s="284"/>
      <c r="D10" s="105" t="s">
        <v>123</v>
      </c>
      <c r="E10" s="106" t="s">
        <v>124</v>
      </c>
      <c r="F10" s="106" t="s">
        <v>125</v>
      </c>
      <c r="G10" s="107">
        <v>0</v>
      </c>
      <c r="H10" s="108">
        <v>30000</v>
      </c>
      <c r="I10" s="109">
        <f t="shared" si="0"/>
        <v>0</v>
      </c>
    </row>
    <row r="11" spans="2:9" ht="87">
      <c r="B11" s="282"/>
      <c r="C11" s="284"/>
      <c r="D11" s="105" t="s">
        <v>126</v>
      </c>
      <c r="E11" s="106" t="s">
        <v>127</v>
      </c>
      <c r="F11" s="106" t="s">
        <v>128</v>
      </c>
      <c r="G11" s="107">
        <v>0</v>
      </c>
      <c r="H11" s="108">
        <v>30000</v>
      </c>
      <c r="I11" s="109">
        <f t="shared" si="0"/>
        <v>0</v>
      </c>
    </row>
    <row r="12" spans="2:9" ht="69.599999999999994">
      <c r="B12" s="282"/>
      <c r="C12" s="284"/>
      <c r="D12" s="5" t="s">
        <v>129</v>
      </c>
      <c r="E12" s="6" t="s">
        <v>130</v>
      </c>
      <c r="F12" s="6" t="s">
        <v>131</v>
      </c>
      <c r="G12" s="7">
        <v>0.3</v>
      </c>
      <c r="H12" s="8">
        <v>30000</v>
      </c>
      <c r="I12" s="12">
        <f t="shared" si="0"/>
        <v>9000</v>
      </c>
    </row>
    <row r="13" spans="2:9" ht="87">
      <c r="B13" s="282"/>
      <c r="C13" s="284"/>
      <c r="D13" s="5" t="s">
        <v>132</v>
      </c>
      <c r="E13" s="6" t="s">
        <v>133</v>
      </c>
      <c r="F13" s="6" t="s">
        <v>134</v>
      </c>
      <c r="G13" s="7">
        <v>0.3</v>
      </c>
      <c r="H13" s="8">
        <v>30000</v>
      </c>
      <c r="I13" s="12">
        <f t="shared" si="0"/>
        <v>9000</v>
      </c>
    </row>
    <row r="14" spans="2:9" ht="69.599999999999994">
      <c r="B14" s="282"/>
      <c r="C14" s="284"/>
      <c r="D14" s="105" t="s">
        <v>135</v>
      </c>
      <c r="E14" s="106" t="s">
        <v>136</v>
      </c>
      <c r="F14" s="106" t="s">
        <v>137</v>
      </c>
      <c r="G14" s="107">
        <v>0</v>
      </c>
      <c r="H14" s="108">
        <v>30000</v>
      </c>
      <c r="I14" s="109">
        <f t="shared" si="0"/>
        <v>0</v>
      </c>
    </row>
    <row r="15" spans="2:9" ht="69.599999999999994">
      <c r="B15" s="282"/>
      <c r="C15" s="284"/>
      <c r="D15" s="105" t="s">
        <v>138</v>
      </c>
      <c r="E15" s="106" t="s">
        <v>139</v>
      </c>
      <c r="F15" s="106" t="s">
        <v>140</v>
      </c>
      <c r="G15" s="107">
        <v>0</v>
      </c>
      <c r="H15" s="108">
        <v>30000</v>
      </c>
      <c r="I15" s="109">
        <f t="shared" si="0"/>
        <v>0</v>
      </c>
    </row>
    <row r="16" spans="2:9" ht="69.599999999999994">
      <c r="B16" s="282"/>
      <c r="C16" s="285"/>
      <c r="D16" s="105" t="s">
        <v>141</v>
      </c>
      <c r="E16" s="106" t="s">
        <v>142</v>
      </c>
      <c r="F16" s="106" t="s">
        <v>155</v>
      </c>
      <c r="G16" s="107">
        <v>0</v>
      </c>
      <c r="H16" s="108">
        <v>30000</v>
      </c>
      <c r="I16" s="109">
        <f t="shared" si="0"/>
        <v>0</v>
      </c>
    </row>
    <row r="17" spans="2:9" ht="52.2">
      <c r="B17" s="282"/>
      <c r="C17" s="110" t="s">
        <v>152</v>
      </c>
      <c r="D17" s="5" t="s">
        <v>153</v>
      </c>
      <c r="E17" s="6" t="s">
        <v>154</v>
      </c>
      <c r="F17" s="6" t="s">
        <v>156</v>
      </c>
      <c r="G17" s="7">
        <v>1</v>
      </c>
      <c r="H17" s="8">
        <v>30000</v>
      </c>
      <c r="I17" s="12">
        <f t="shared" si="0"/>
        <v>30000</v>
      </c>
    </row>
    <row r="18" spans="2:9" ht="61.5" customHeight="1">
      <c r="B18" s="282"/>
      <c r="C18" s="6" t="s">
        <v>143</v>
      </c>
      <c r="D18" s="5" t="s">
        <v>144</v>
      </c>
      <c r="E18" s="5" t="s">
        <v>145</v>
      </c>
      <c r="F18" s="6" t="s">
        <v>146</v>
      </c>
      <c r="G18" s="9">
        <v>0.2</v>
      </c>
      <c r="H18" s="8">
        <v>30000</v>
      </c>
      <c r="I18" s="12">
        <f t="shared" si="0"/>
        <v>6000</v>
      </c>
    </row>
    <row r="19" spans="2:9" ht="20.399999999999999">
      <c r="B19" s="279" t="s">
        <v>23</v>
      </c>
      <c r="C19" s="280"/>
      <c r="D19" s="280"/>
      <c r="E19" s="280"/>
      <c r="F19" s="281"/>
      <c r="G19" s="10">
        <f>SUM(G9:G18)</f>
        <v>1.8</v>
      </c>
      <c r="H19" s="11">
        <v>30000</v>
      </c>
      <c r="I19" s="13">
        <f t="shared" ref="I19" si="1">G19*H19</f>
        <v>54000</v>
      </c>
    </row>
    <row r="20" spans="2:9" ht="15.6">
      <c r="B20" s="164" t="s">
        <v>25</v>
      </c>
      <c r="C20" s="164"/>
      <c r="D20" s="164"/>
      <c r="E20" s="164"/>
      <c r="F20" s="164"/>
      <c r="G20" s="164"/>
      <c r="H20" s="164"/>
      <c r="I20" s="164"/>
    </row>
  </sheetData>
  <protectedRanges>
    <protectedRange sqref="B20:C20" name="区域4_1"/>
    <protectedRange sqref="D6 E7" name="区域3_1_8"/>
    <protectedRange sqref="G7" name="区域3_1_2_3"/>
    <protectedRange sqref="D6 E7" name="区域3_1_1_4"/>
    <protectedRange sqref="F6:F7" name="区域3_1_3_3"/>
    <protectedRange sqref="G7" name="区域3_1_4_3"/>
    <protectedRange sqref="H6:H7" name="区域3_1_5_3"/>
  </protectedRanges>
  <mergeCells count="13">
    <mergeCell ref="B2:I2"/>
    <mergeCell ref="D3:F3"/>
    <mergeCell ref="D4:F4"/>
    <mergeCell ref="D5:F5"/>
    <mergeCell ref="D6:F6"/>
    <mergeCell ref="G6:I6"/>
    <mergeCell ref="B7:I7"/>
    <mergeCell ref="B19:F19"/>
    <mergeCell ref="B20:I20"/>
    <mergeCell ref="B3:B6"/>
    <mergeCell ref="B8:B18"/>
    <mergeCell ref="C9:C16"/>
    <mergeCell ref="G3:I5"/>
  </mergeCells>
  <phoneticPr fontId="23" type="noConversion"/>
  <pageMargins left="0.69930555555555596" right="0.69930555555555596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报价总表</vt:lpstr>
      <vt:lpstr>ITiMe自动化监控</vt:lpstr>
      <vt:lpstr>ITiMe监控授权点数</vt:lpstr>
      <vt:lpstr>二次开发</vt:lpstr>
      <vt:lpstr>二次开发报价</vt:lpstr>
      <vt:lpstr>ITiMe监控授权点数!Print_Area</vt:lpstr>
      <vt:lpstr>报价总表!Print_Area</vt:lpstr>
      <vt:lpstr>二次开发报价!Print_Area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betafox</cp:lastModifiedBy>
  <dcterms:created xsi:type="dcterms:W3CDTF">2012-04-08T15:31:00Z</dcterms:created>
  <dcterms:modified xsi:type="dcterms:W3CDTF">2020-11-14T06:14:17Z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